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24226"/>
  <mc:AlternateContent xmlns:mc="http://schemas.openxmlformats.org/markup-compatibility/2006">
    <mc:Choice Requires="x15">
      <x15ac:absPath xmlns:x15ac="http://schemas.microsoft.com/office/spreadsheetml/2010/11/ac" url="C:\Users\julie\Desktop\Financial Management\"/>
    </mc:Choice>
  </mc:AlternateContent>
  <xr:revisionPtr revIDLastSave="0" documentId="13_ncr:1_{27923E9B-F8B0-4048-B35E-616A9E98836A}" xr6:coauthVersionLast="45" xr6:coauthVersionMax="45" xr10:uidLastSave="{00000000-0000-0000-0000-000000000000}"/>
  <bookViews>
    <workbookView xWindow="-120" yWindow="-120" windowWidth="51840" windowHeight="21240" tabRatio="614" activeTab="1" xr2:uid="{00000000-000D-0000-FFFF-FFFF00000000}"/>
  </bookViews>
  <sheets>
    <sheet name="CFS template" sheetId="1" r:id="rId1"/>
    <sheet name="Exogenous Variables" sheetId="2" r:id="rId2"/>
    <sheet name="SPELL Ratios" sheetId="3" r:id="rId3"/>
    <sheet name="Common Size Balance Sheets" sheetId="5" r:id="rId4"/>
    <sheet name="Common Size Income Statement" sheetId="4" r:id="rId5"/>
  </sheets>
  <definedNames>
    <definedName name="Z_078A71FC_7296_45EA_917B_C712F42DA7F4_.wvu.Cols" localSheetId="0" hidden="1">'CFS template'!#REF!</definedName>
    <definedName name="Z_1ED1EB8F_C346_42C9_81C4_0794DCA17BB6_.wvu.Cols" localSheetId="0" hidden="1">'CFS template'!#REF!</definedName>
  </definedNames>
  <calcPr calcId="191028"/>
  <customWorkbookViews>
    <customWorkbookView name="Daniel - Personal View" guid="{078A71FC-7296-45EA-917B-C712F42DA7F4}" mergeInterval="0" personalView="1" maximized="1" xWindow="-9" yWindow="-9" windowWidth="1938" windowHeight="1048" activeSheetId="1"/>
    <customWorkbookView name="Robison, Lindon - Personal View" guid="{1ED1EB8F-C346-42C9-81C4-0794DCA17BB6}"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0" i="5" l="1"/>
  <c r="F22" i="5" s="1"/>
  <c r="B7" i="3"/>
  <c r="I20" i="1"/>
  <c r="E20" i="5" l="1"/>
  <c r="E22" i="5" s="1"/>
  <c r="C20" i="5"/>
  <c r="F8" i="5"/>
  <c r="E8" i="5"/>
  <c r="E13" i="5" s="1"/>
  <c r="C8" i="5"/>
  <c r="C13" i="5" s="1"/>
  <c r="F24" i="5"/>
  <c r="E24" i="5"/>
  <c r="C24" i="5"/>
  <c r="F13" i="5"/>
  <c r="G14" i="2" l="1"/>
  <c r="E3" i="2" s="1"/>
  <c r="G6" i="2"/>
  <c r="F13" i="1" l="1"/>
  <c r="C12" i="4" s="1"/>
  <c r="I14" i="1"/>
  <c r="I13" i="1"/>
  <c r="I12" i="1"/>
  <c r="I11" i="1"/>
  <c r="I10" i="1"/>
  <c r="I4" i="1"/>
  <c r="C19" i="1"/>
  <c r="C17" i="1"/>
  <c r="C16" i="1"/>
  <c r="C15" i="1"/>
  <c r="C14" i="1"/>
  <c r="C6" i="1"/>
  <c r="C5" i="1"/>
  <c r="C4" i="1"/>
  <c r="B19" i="1"/>
  <c r="B17" i="1"/>
  <c r="B16" i="1"/>
  <c r="B15" i="1"/>
  <c r="B14" i="1"/>
  <c r="B10" i="1"/>
  <c r="B9" i="1"/>
  <c r="B6" i="1"/>
  <c r="B5" i="1"/>
  <c r="B4" i="1"/>
  <c r="B3" i="1"/>
  <c r="E2" i="2"/>
  <c r="G20" i="2"/>
  <c r="E4" i="2" s="1"/>
  <c r="I5" i="1" s="1"/>
  <c r="I3" i="1" l="1"/>
  <c r="F3" i="1" s="1"/>
  <c r="C2" i="4" s="1"/>
  <c r="F6" i="1"/>
  <c r="C5" i="4" s="1"/>
  <c r="B7" i="1" l="1"/>
  <c r="F5" i="1"/>
  <c r="C4" i="4" s="1"/>
  <c r="F4" i="1"/>
  <c r="B11" i="1"/>
  <c r="F7" i="1" l="1"/>
  <c r="C6" i="4" s="1"/>
  <c r="C3" i="4"/>
  <c r="B44" i="1"/>
  <c r="B12" i="1"/>
  <c r="C10" i="1"/>
  <c r="B5" i="5" l="1"/>
  <c r="B7" i="5"/>
  <c r="B6" i="5"/>
  <c r="B21" i="5"/>
  <c r="D2" i="4"/>
  <c r="D4" i="4"/>
  <c r="D5" i="4"/>
  <c r="D3" i="4"/>
  <c r="D12" i="4"/>
  <c r="B9" i="3"/>
  <c r="B8" i="3"/>
  <c r="B8" i="5" l="1"/>
  <c r="F21" i="1"/>
  <c r="C20" i="4" s="1"/>
  <c r="D20" i="4" s="1"/>
  <c r="C9" i="1"/>
  <c r="I17" i="1" l="1"/>
  <c r="F11" i="1"/>
  <c r="C10" i="4" s="1"/>
  <c r="D10" i="4" s="1"/>
  <c r="F9" i="1"/>
  <c r="C8" i="4" s="1"/>
  <c r="D8" i="4" s="1"/>
  <c r="I15" i="1"/>
  <c r="I18" i="1"/>
  <c r="F12" i="1"/>
  <c r="C11" i="4" s="1"/>
  <c r="D11" i="4" s="1"/>
  <c r="F10" i="1"/>
  <c r="C9" i="4" s="1"/>
  <c r="D9" i="4" s="1"/>
  <c r="B46" i="1" l="1"/>
  <c r="I19" i="1"/>
  <c r="I21" i="1" s="1"/>
  <c r="C17" i="3" l="1"/>
  <c r="B47" i="1"/>
  <c r="B25" i="3"/>
  <c r="B24" i="3"/>
  <c r="B23" i="3"/>
  <c r="B21" i="3"/>
  <c r="B20" i="3"/>
  <c r="B16" i="3"/>
  <c r="B15" i="3"/>
  <c r="B14" i="3"/>
  <c r="B13" i="3"/>
  <c r="B12" i="3"/>
  <c r="B11" i="3"/>
  <c r="B5" i="3"/>
  <c r="B4" i="3"/>
  <c r="C18" i="3" l="1"/>
  <c r="B18" i="1"/>
  <c r="C18" i="1"/>
  <c r="C20" i="1" s="1"/>
  <c r="B20" i="1" l="1"/>
  <c r="E5" i="2" s="1"/>
  <c r="I6" i="1" s="1"/>
  <c r="F17" i="1" s="1"/>
  <c r="C16" i="4" s="1"/>
  <c r="D16" i="4" s="1"/>
  <c r="B50" i="1"/>
  <c r="B49" i="1"/>
  <c r="B18" i="5"/>
  <c r="B11" i="5"/>
  <c r="B19" i="5"/>
  <c r="C21" i="3" l="1"/>
  <c r="B10" i="5"/>
  <c r="B12" i="5" s="1"/>
  <c r="B13" i="5" s="1"/>
  <c r="B24" i="1"/>
  <c r="B22" i="1" s="1"/>
  <c r="B25" i="1"/>
  <c r="B16" i="5"/>
  <c r="B17" i="5"/>
  <c r="B20" i="5" l="1"/>
  <c r="B22" i="5" s="1"/>
  <c r="B23" i="5"/>
  <c r="B53" i="1"/>
  <c r="B52" i="1"/>
  <c r="B54" i="1"/>
  <c r="B24" i="5" l="1"/>
  <c r="C25" i="3"/>
  <c r="C24" i="3"/>
  <c r="C23" i="3"/>
  <c r="C20" i="3"/>
  <c r="C11" i="1"/>
  <c r="F14" i="1"/>
  <c r="F16" i="1" l="1"/>
  <c r="C15" i="4" s="1"/>
  <c r="D15" i="4" s="1"/>
  <c r="C13" i="4"/>
  <c r="D13" i="4" s="1"/>
  <c r="B42" i="1"/>
  <c r="B40" i="1"/>
  <c r="B45" i="1"/>
  <c r="C16" i="3" l="1"/>
  <c r="B41" i="1"/>
  <c r="B43" i="1"/>
  <c r="B35" i="1"/>
  <c r="C13" i="3"/>
  <c r="C15" i="3"/>
  <c r="C11" i="3"/>
  <c r="C14" i="3" l="1"/>
  <c r="C12" i="3"/>
  <c r="C8" i="3"/>
  <c r="B32" i="1"/>
  <c r="C5" i="3" l="1"/>
  <c r="B31" i="1"/>
  <c r="F18" i="1"/>
  <c r="C4" i="3" l="1"/>
  <c r="I7" i="1"/>
  <c r="B37" i="1"/>
  <c r="B34" i="1"/>
  <c r="C17" i="4"/>
  <c r="D17" i="4" s="1"/>
  <c r="C7" i="3" l="1"/>
  <c r="C9" i="3"/>
  <c r="F19" i="1"/>
  <c r="C18" i="4" s="1"/>
  <c r="D18" i="4" s="1"/>
  <c r="I8" i="1"/>
  <c r="I23" i="1" s="1"/>
  <c r="C3" i="1" l="1"/>
  <c r="B36" i="1"/>
  <c r="F20" i="1"/>
  <c r="C19" i="4" s="1"/>
  <c r="D19" i="4" s="1"/>
  <c r="C7" i="1" l="1"/>
  <c r="B38" i="1"/>
  <c r="F22" i="1"/>
  <c r="C23" i="1" l="1"/>
  <c r="C21" i="4"/>
  <c r="D21" i="4" s="1"/>
  <c r="C12" i="1"/>
  <c r="D7" i="5" l="1"/>
  <c r="D6" i="5"/>
  <c r="D21" i="5"/>
  <c r="D5" i="5"/>
  <c r="D10" i="5"/>
  <c r="D18" i="5"/>
  <c r="C24" i="1"/>
  <c r="D19" i="5"/>
  <c r="D11" i="5"/>
  <c r="D17" i="5"/>
  <c r="D16" i="5"/>
  <c r="D20" i="5" l="1"/>
  <c r="D8" i="5"/>
  <c r="D22" i="5"/>
  <c r="D23" i="5"/>
  <c r="C22" i="1"/>
  <c r="C25" i="1"/>
  <c r="D12" i="5"/>
  <c r="D24" i="5" l="1"/>
  <c r="D1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Robison, Lindon</author>
  </authors>
  <commentList>
    <comment ref="I21" authorId="0" shapeId="0" xr:uid="{00000000-0006-0000-0000-000001000000}">
      <text>
        <r>
          <rPr>
            <b/>
            <sz val="9"/>
            <color indexed="81"/>
            <rFont val="Tahoma"/>
            <family val="2"/>
          </rPr>
          <t>Robison, Lindon:</t>
        </r>
        <r>
          <rPr>
            <sz val="9"/>
            <color indexed="81"/>
            <rFont val="Tahoma"/>
            <family val="2"/>
          </rPr>
          <t xml:space="preserve">
Calculated using data from the beginning and ending balance sheets</t>
        </r>
      </text>
    </comment>
    <comment ref="C22" authorId="0" shapeId="0" xr:uid="{00000000-0006-0000-0000-000002000000}">
      <text>
        <r>
          <rPr>
            <b/>
            <sz val="9"/>
            <color indexed="81"/>
            <rFont val="Tahoma"/>
            <family val="2"/>
          </rPr>
          <t>Robison, Lindon:</t>
        </r>
        <r>
          <rPr>
            <sz val="9"/>
            <color indexed="81"/>
            <rFont val="Tahoma"/>
            <family val="2"/>
          </rPr>
          <t xml:space="preserve">
Ending contributed capital is an endogenous variable that ensures total assets equal total liabilities and equity</t>
        </r>
      </text>
    </comment>
  </commentList>
</comments>
</file>

<file path=xl/sharedStrings.xml><?xml version="1.0" encoding="utf-8"?>
<sst xmlns="http://schemas.openxmlformats.org/spreadsheetml/2006/main" count="281" uniqueCount="152">
  <si>
    <t>BALANCE SHEET</t>
  </si>
  <si>
    <t>ACCRUAL INCOME STATEMENT</t>
  </si>
  <si>
    <t>STATEMENT OF CASH FLOW</t>
  </si>
  <si>
    <t>DATE</t>
  </si>
  <si>
    <t>Cash and Marketable Securities</t>
  </si>
  <si>
    <t>Cash Receipts</t>
  </si>
  <si>
    <t>Accounts Receivable</t>
  </si>
  <si>
    <t xml:space="preserve">Change in Accounts Receivable </t>
  </si>
  <si>
    <t>Cash Cost of Goods Sold</t>
  </si>
  <si>
    <t>Inventory</t>
  </si>
  <si>
    <t>Change in Inventories</t>
  </si>
  <si>
    <t>Cash Overhead Expenses</t>
  </si>
  <si>
    <t>Notes Receivable</t>
  </si>
  <si>
    <t>Realized capital gains (losses)</t>
  </si>
  <si>
    <t>Interest paid</t>
  </si>
  <si>
    <t xml:space="preserve">  Total Current Assets</t>
  </si>
  <si>
    <t>Total Revenue</t>
  </si>
  <si>
    <t>Taxes</t>
  </si>
  <si>
    <t>Depreciable Assets</t>
  </si>
  <si>
    <t>Non-depreciable Assets</t>
  </si>
  <si>
    <t>Change in Accounts. Payable</t>
  </si>
  <si>
    <t>Realized Cap. Gains + Depr. Recapture</t>
  </si>
  <si>
    <t>Total Long-Term Assets</t>
  </si>
  <si>
    <t>Sales Non-depreciable Assets</t>
  </si>
  <si>
    <t>Change in Accrued Liabilities</t>
  </si>
  <si>
    <t>Purchases Non-depreciable Assets</t>
  </si>
  <si>
    <t>TOTAL ASSETS</t>
  </si>
  <si>
    <t>Depreciation</t>
  </si>
  <si>
    <t>Sale Depreciable Assets</t>
  </si>
  <si>
    <t>Total Expenses</t>
  </si>
  <si>
    <t xml:space="preserve">Purchases Depreciable Assets </t>
  </si>
  <si>
    <t>Notes Payable</t>
  </si>
  <si>
    <t>Net Cash Flow from Investment</t>
  </si>
  <si>
    <t>Current Portion Long-Term Debt</t>
  </si>
  <si>
    <t>Earnings Before Interest and Taxes (EBIT)</t>
  </si>
  <si>
    <t>Accounts Payable</t>
  </si>
  <si>
    <t>Change in Non-Current Long Term Debt</t>
  </si>
  <si>
    <t>Accrued Liabilities</t>
  </si>
  <si>
    <t>Less Interest Costs</t>
  </si>
  <si>
    <t xml:space="preserve">Change in Current Portion of Long Term Debt </t>
  </si>
  <si>
    <t>Total Current Liabilities</t>
  </si>
  <si>
    <t>Earnings Before Taxes (EBT)</t>
  </si>
  <si>
    <t>Change in Notes Payable</t>
  </si>
  <si>
    <t>Non-Current Long Term Debt</t>
  </si>
  <si>
    <t>Less Dividends and Owner Draw</t>
  </si>
  <si>
    <t>Less Taxes</t>
  </si>
  <si>
    <t>Net Cash Flow from Financing</t>
  </si>
  <si>
    <t>TOTAL LIABILITIES</t>
  </si>
  <si>
    <t>Net Income After Taxes (NIAT)</t>
  </si>
  <si>
    <t>CHANGE IN CASH POSITION (Q11+Q18+Q24)</t>
  </si>
  <si>
    <t>Contributed Capital</t>
  </si>
  <si>
    <t>Retained Earnings</t>
  </si>
  <si>
    <t>Addition to Retained Earnings</t>
  </si>
  <si>
    <t>Total Equity</t>
  </si>
  <si>
    <t>TOTAL LIABILITIES AND EQUITY</t>
  </si>
  <si>
    <t>A</t>
  </si>
  <si>
    <t>C</t>
  </si>
  <si>
    <t xml:space="preserve">BASE SPELL RATIOS FOR HQN </t>
  </si>
  <si>
    <t>Industry</t>
  </si>
  <si>
    <t>LIQUIDITY RATIOS</t>
  </si>
  <si>
    <t>EFFICIENCY RATIOS</t>
  </si>
  <si>
    <t>Current ratio (CR)</t>
  </si>
  <si>
    <t>Inventory Turnover (ITO)</t>
  </si>
  <si>
    <t>Quick ratio (QR)</t>
  </si>
  <si>
    <t>ITOT (365/ITO)</t>
  </si>
  <si>
    <t>Asset Turnover (ATO)</t>
  </si>
  <si>
    <t>LEVERAGE RATIOS</t>
  </si>
  <si>
    <t>ATOT (365/ATO)</t>
  </si>
  <si>
    <t>Debt/Asset (D/A)</t>
  </si>
  <si>
    <t>Receivable Turnover (RTO)</t>
  </si>
  <si>
    <t>Debt/Equity (D/E)</t>
  </si>
  <si>
    <t>RTOT (365/RTO)</t>
  </si>
  <si>
    <t>Equity multiplier  (A/E)</t>
  </si>
  <si>
    <t>Payable Turnover (PTO)</t>
  </si>
  <si>
    <t>PTOT (365/PTO)</t>
  </si>
  <si>
    <t>Times Interest Earned (TIE)</t>
  </si>
  <si>
    <t>Debt Service Ratio (DSR)</t>
  </si>
  <si>
    <t>Profit margin (m)</t>
  </si>
  <si>
    <t>Return on assets (ROA)</t>
  </si>
  <si>
    <t>After-tax ROA [ROA(1-T*)]</t>
  </si>
  <si>
    <t>Return on equity (ROE)</t>
  </si>
  <si>
    <t>After-tax ROE [ROE(1-T)]</t>
  </si>
  <si>
    <t>Balance Sheets</t>
  </si>
  <si>
    <t>Statement of cash flow exog</t>
  </si>
  <si>
    <t>Side bar calculations</t>
  </si>
  <si>
    <t>Cash COGS</t>
  </si>
  <si>
    <t>Cash OES</t>
  </si>
  <si>
    <t>sales</t>
  </si>
  <si>
    <t>landscaping</t>
  </si>
  <si>
    <t>office rent</t>
  </si>
  <si>
    <t>Cash OEs</t>
  </si>
  <si>
    <t>labor</t>
  </si>
  <si>
    <t>cleaning</t>
  </si>
  <si>
    <t>total</t>
  </si>
  <si>
    <t>Total</t>
  </si>
  <si>
    <t>repairs</t>
  </si>
  <si>
    <t>Current Assets</t>
  </si>
  <si>
    <t>Ratios</t>
  </si>
  <si>
    <t>Solvency</t>
  </si>
  <si>
    <t>Profitability</t>
  </si>
  <si>
    <t>Efficiency</t>
  </si>
  <si>
    <t>Liquidity</t>
  </si>
  <si>
    <t>Leverage</t>
  </si>
  <si>
    <t>Activity</t>
  </si>
  <si>
    <t>ASSETS</t>
  </si>
  <si>
    <t>CURRENT ASSETS</t>
  </si>
  <si>
    <t>LONG TERM ASSETS</t>
  </si>
  <si>
    <t>LIABILITIES AND NET WORTH</t>
  </si>
  <si>
    <t>CURRENT LIABILITIES</t>
  </si>
  <si>
    <t>Current Portion of LTD</t>
  </si>
  <si>
    <t>Long term debt</t>
  </si>
  <si>
    <t>TOTAL EQUITY</t>
  </si>
  <si>
    <t>B</t>
  </si>
  <si>
    <t>Net Cash Flow from Operations</t>
  </si>
  <si>
    <t>utilities</t>
  </si>
  <si>
    <t>fertilizer</t>
  </si>
  <si>
    <t>transportation</t>
  </si>
  <si>
    <t>maintenance</t>
  </si>
  <si>
    <t>Cash receipts</t>
  </si>
  <si>
    <t>Activity Analysis</t>
  </si>
  <si>
    <t>consultation</t>
  </si>
  <si>
    <t>=</t>
  </si>
  <si>
    <t>+</t>
  </si>
  <si>
    <t>-</t>
  </si>
  <si>
    <t>PROFITABILITY RATIOS</t>
  </si>
  <si>
    <t>SOLVENCY RATIOS</t>
  </si>
  <si>
    <t>Activity Ratios</t>
  </si>
  <si>
    <t>Industry Average</t>
  </si>
  <si>
    <t>HQN Base Ratios</t>
  </si>
  <si>
    <t xml:space="preserve">     Total Current Liabilities</t>
  </si>
  <si>
    <t xml:space="preserve">     Total Current Assets</t>
  </si>
  <si>
    <r>
      <t xml:space="preserve">     </t>
    </r>
    <r>
      <rPr>
        <i/>
        <sz val="11"/>
        <color theme="1"/>
        <rFont val="Calibri"/>
        <family val="2"/>
        <scheme val="minor"/>
      </rPr>
      <t>Total Long-Term Assets</t>
    </r>
  </si>
  <si>
    <t>Base</t>
  </si>
  <si>
    <t>Average</t>
  </si>
  <si>
    <t>Common Size Activity</t>
  </si>
  <si>
    <t>HQN Base</t>
  </si>
  <si>
    <t>CFS Activity  2018</t>
  </si>
  <si>
    <t>Realized Capital Gains (Losses)</t>
  </si>
  <si>
    <t>Change in Accounts Payable</t>
  </si>
  <si>
    <t xml:space="preserve"> = Intentionally Blank (Endogenous Variables)</t>
  </si>
  <si>
    <t>Interest Paid</t>
  </si>
  <si>
    <t>Taxes Paid</t>
  </si>
  <si>
    <t>Realized Capital Gains</t>
  </si>
  <si>
    <t>Sale of non-depreciable LTA</t>
  </si>
  <si>
    <t>Purchase of non-depreciable LTA</t>
  </si>
  <si>
    <t>Sale of depreciable LTA</t>
  </si>
  <si>
    <t>Purchase of depreciable LTA</t>
  </si>
  <si>
    <t>Average tax rate on ROA T*</t>
  </si>
  <si>
    <t>Average tax rate on ROE T</t>
  </si>
  <si>
    <t>Dividend/Owner draw</t>
  </si>
  <si>
    <t>Average interest rate of liabilities</t>
  </si>
  <si>
    <t>THE BASE VALUES ARE DERIVED FROM THE HQN COORDINATED FINANCIAL STATEMENT BEFORE ANY CHANGES ARE MADE IN THE EXOGENOUS VARIABLES.  CHANGINGS EXOGENOUS VARIABLES PRODUCES NEW ACTIVITY RATIOS. 
TO CREATE A NEW STARTING POINT FOR YOUR BASE VALUES, ADJUST THE CFS TEMPLATE AND EXOGENOUS VARIABLES TO YOUR BEGINNING VALUES, THEN COPY AND PASTE THE ACTIVITY RATIOS COLUMN VALUES INTO THE BASE RATIOS COLUMN.  NOW YOU CAN MAKE ADJUSTMENTS TO THE EXOGENOUS VARIABLES TO SEE NEW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</si>
</sst>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quot;$&quot;#,##0.00"/>
    <numFmt numFmtId="165" formatCode="&quot;$&quot;#,##0"/>
  </numFmts>
  <fonts count="17" x14ac:knownFonts="1">
    <font>
      <sz val="11"/>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9"/>
      <color indexed="81"/>
      <name val="Tahoma"/>
      <family val="2"/>
    </font>
    <font>
      <b/>
      <sz val="9"/>
      <color indexed="81"/>
      <name val="Tahoma"/>
      <family val="2"/>
    </font>
    <font>
      <b/>
      <i/>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sz val="12"/>
      <color rgb="FFFFFF00"/>
      <name val="Calibri"/>
      <family val="2"/>
      <scheme val="minor"/>
    </font>
    <font>
      <b/>
      <u/>
      <sz val="12"/>
      <color theme="1"/>
      <name val="Calibri"/>
      <family val="2"/>
      <scheme val="minor"/>
    </font>
    <font>
      <b/>
      <sz val="12"/>
      <color theme="1"/>
      <name val="Calibri"/>
      <family val="2"/>
      <scheme val="minor"/>
    </font>
    <font>
      <sz val="11"/>
      <color rgb="FFFF0000"/>
      <name val="Calibri"/>
      <family val="2"/>
      <scheme val="minor"/>
    </font>
    <font>
      <b/>
      <sz val="12"/>
      <name val="Calibri"/>
      <family val="2"/>
      <scheme val="minor"/>
    </font>
    <font>
      <sz val="11"/>
      <name val="Calibri"/>
      <family val="2"/>
      <scheme val="minor"/>
    </font>
    <font>
      <sz val="12"/>
      <name val="Calibri"/>
      <family val="2"/>
      <scheme val="minor"/>
    </font>
  </fonts>
  <fills count="13">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5"/>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1"/>
        <bgColor indexed="64"/>
      </patternFill>
    </fill>
    <fill>
      <patternFill patternType="solid">
        <fgColor theme="6"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6" fillId="0" borderId="0" xfId="0" applyFont="1"/>
    <xf numFmtId="2" fontId="0" fillId="0" borderId="0" xfId="0" applyNumberFormat="1"/>
    <xf numFmtId="10" fontId="0" fillId="0" borderId="0" xfId="0" applyNumberFormat="1"/>
    <xf numFmtId="0" fontId="2" fillId="0" borderId="0" xfId="0" applyFont="1" applyFill="1" applyAlignment="1" applyProtection="1">
      <alignment vertical="center"/>
      <protection locked="0"/>
    </xf>
    <xf numFmtId="0" fontId="3" fillId="0" borderId="0" xfId="0" applyFont="1" applyFill="1" applyProtection="1">
      <protection locked="0"/>
    </xf>
    <xf numFmtId="0" fontId="3" fillId="0" borderId="0" xfId="0" applyFont="1" applyProtection="1">
      <protection locked="0"/>
    </xf>
    <xf numFmtId="0" fontId="7" fillId="0" borderId="0" xfId="0" applyFont="1"/>
    <xf numFmtId="0" fontId="9" fillId="0" borderId="0" xfId="0" applyFont="1" applyProtection="1">
      <protection locked="0"/>
    </xf>
    <xf numFmtId="0" fontId="10" fillId="0" borderId="0" xfId="0" applyFont="1" applyProtection="1">
      <protection locked="0"/>
    </xf>
    <xf numFmtId="0" fontId="9" fillId="0" borderId="0" xfId="0" applyFont="1" applyAlignment="1" applyProtection="1">
      <alignment horizontal="left"/>
      <protection locked="0"/>
    </xf>
    <xf numFmtId="2" fontId="9" fillId="0" borderId="0" xfId="0" applyNumberFormat="1" applyFont="1" applyAlignment="1" applyProtection="1">
      <alignment horizontal="left"/>
      <protection locked="0"/>
    </xf>
    <xf numFmtId="0" fontId="9" fillId="0" borderId="4" xfId="0" applyFont="1" applyBorder="1" applyProtection="1">
      <protection locked="0"/>
    </xf>
    <xf numFmtId="0" fontId="9" fillId="0" borderId="0" xfId="0" applyFont="1" applyBorder="1" applyProtection="1">
      <protection locked="0"/>
    </xf>
    <xf numFmtId="6" fontId="9" fillId="0" borderId="5" xfId="0" applyNumberFormat="1" applyFont="1" applyBorder="1" applyProtection="1">
      <protection locked="0"/>
    </xf>
    <xf numFmtId="6" fontId="9" fillId="0" borderId="5" xfId="1" applyNumberFormat="1" applyFont="1" applyBorder="1" applyProtection="1">
      <protection locked="0"/>
    </xf>
    <xf numFmtId="6" fontId="9" fillId="0" borderId="5" xfId="0" applyNumberFormat="1" applyFont="1" applyBorder="1" applyProtection="1"/>
    <xf numFmtId="6" fontId="9" fillId="0" borderId="5" xfId="0" applyNumberFormat="1" applyFont="1" applyBorder="1"/>
    <xf numFmtId="44" fontId="9" fillId="0" borderId="5" xfId="0" applyNumberFormat="1" applyFont="1" applyBorder="1" applyProtection="1">
      <protection locked="0"/>
    </xf>
    <xf numFmtId="0" fontId="9" fillId="0" borderId="6" xfId="0" applyFont="1" applyBorder="1" applyProtection="1">
      <protection locked="0"/>
    </xf>
    <xf numFmtId="0" fontId="9" fillId="0" borderId="7" xfId="0" applyFont="1" applyBorder="1" applyProtection="1">
      <protection locked="0"/>
    </xf>
    <xf numFmtId="0" fontId="9" fillId="0" borderId="0" xfId="0" applyFont="1" applyBorder="1" applyAlignment="1" applyProtection="1">
      <protection locked="0"/>
    </xf>
    <xf numFmtId="6" fontId="9" fillId="0" borderId="0" xfId="0" applyNumberFormat="1" applyFont="1" applyBorder="1" applyProtection="1">
      <protection locked="0"/>
    </xf>
    <xf numFmtId="6" fontId="9" fillId="0" borderId="5" xfId="0" applyNumberFormat="1" applyFont="1" applyFill="1" applyBorder="1" applyProtection="1"/>
    <xf numFmtId="6" fontId="9" fillId="0" borderId="0" xfId="0" applyNumberFormat="1" applyFont="1" applyBorder="1" applyAlignment="1" applyProtection="1">
      <alignment horizontal="right"/>
      <protection locked="0"/>
    </xf>
    <xf numFmtId="6" fontId="9" fillId="0" borderId="0" xfId="0" applyNumberFormat="1" applyFont="1" applyBorder="1" applyProtection="1"/>
    <xf numFmtId="6" fontId="9" fillId="0" borderId="7" xfId="0" applyNumberFormat="1" applyFont="1" applyBorder="1" applyProtection="1"/>
    <xf numFmtId="6" fontId="9" fillId="0" borderId="8" xfId="0" applyNumberFormat="1" applyFont="1" applyBorder="1" applyProtection="1"/>
    <xf numFmtId="0" fontId="9" fillId="0" borderId="4" xfId="0" applyFont="1" applyBorder="1" applyAlignment="1" applyProtection="1">
      <alignment horizontal="center"/>
      <protection locked="0"/>
    </xf>
    <xf numFmtId="0" fontId="9" fillId="0" borderId="0" xfId="0" applyFont="1" applyBorder="1" applyAlignment="1" applyProtection="1">
      <alignment horizontal="left"/>
      <protection locked="0"/>
    </xf>
    <xf numFmtId="2" fontId="9" fillId="0" borderId="0" xfId="0" applyNumberFormat="1" applyFont="1" applyAlignment="1" applyProtection="1">
      <alignment horizontal="right"/>
      <protection locked="0"/>
    </xf>
    <xf numFmtId="10" fontId="9" fillId="0" borderId="0" xfId="0" applyNumberFormat="1" applyFont="1" applyAlignment="1" applyProtection="1">
      <alignment horizontal="right"/>
      <protection locked="0"/>
    </xf>
    <xf numFmtId="2" fontId="9" fillId="0" borderId="0" xfId="0" applyNumberFormat="1" applyFont="1" applyAlignment="1" applyProtection="1">
      <alignment horizontal="right"/>
    </xf>
    <xf numFmtId="0" fontId="9" fillId="0" borderId="0" xfId="0" applyFont="1" applyAlignment="1" applyProtection="1">
      <alignment horizontal="right"/>
      <protection locked="0"/>
    </xf>
    <xf numFmtId="0" fontId="3" fillId="0" borderId="0" xfId="0" applyFont="1" applyAlignment="1" applyProtection="1">
      <alignment horizontal="right"/>
      <protection locked="0"/>
    </xf>
    <xf numFmtId="10" fontId="9" fillId="0" borderId="0" xfId="0" applyNumberFormat="1" applyFont="1" applyAlignment="1" applyProtection="1">
      <alignment horizontal="right"/>
    </xf>
    <xf numFmtId="0" fontId="3" fillId="0" borderId="0" xfId="0" applyFont="1" applyAlignment="1" applyProtection="1">
      <alignment horizontal="center"/>
      <protection locked="0"/>
    </xf>
    <xf numFmtId="0" fontId="11" fillId="0" borderId="0" xfId="0" applyFont="1" applyProtection="1">
      <protection locked="0"/>
    </xf>
    <xf numFmtId="14" fontId="12" fillId="0" borderId="0" xfId="0" applyNumberFormat="1" applyFont="1" applyAlignment="1" applyProtection="1">
      <alignment horizontal="center"/>
      <protection locked="0"/>
    </xf>
    <xf numFmtId="0" fontId="3" fillId="0" borderId="0" xfId="0" applyFont="1" applyFill="1" applyAlignment="1" applyProtection="1">
      <alignment horizontal="center"/>
      <protection locked="0"/>
    </xf>
    <xf numFmtId="0" fontId="9" fillId="6" borderId="0" xfId="0" applyFont="1" applyFill="1" applyAlignment="1" applyProtection="1">
      <alignment horizontal="center"/>
      <protection locked="0"/>
    </xf>
    <xf numFmtId="0" fontId="12" fillId="0" borderId="4" xfId="0" applyFont="1" applyBorder="1" applyProtection="1">
      <protection locked="0"/>
    </xf>
    <xf numFmtId="0" fontId="3" fillId="0" borderId="4"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4" xfId="0" applyFont="1" applyBorder="1" applyProtection="1">
      <protection locked="0"/>
    </xf>
    <xf numFmtId="0" fontId="3" fillId="0" borderId="0" xfId="0" applyFont="1" applyBorder="1" applyProtection="1">
      <protection locked="0"/>
    </xf>
    <xf numFmtId="0" fontId="3" fillId="0" borderId="6" xfId="0" applyFont="1" applyBorder="1" applyProtection="1">
      <protection locked="0"/>
    </xf>
    <xf numFmtId="0" fontId="3" fillId="0" borderId="7" xfId="0" applyFont="1" applyBorder="1" applyProtection="1">
      <protection locked="0"/>
    </xf>
    <xf numFmtId="5" fontId="9" fillId="0" borderId="8" xfId="0" applyNumberFormat="1" applyFont="1" applyBorder="1" applyProtection="1">
      <protection locked="0"/>
    </xf>
    <xf numFmtId="14" fontId="12" fillId="0" borderId="0" xfId="0" applyNumberFormat="1" applyFont="1" applyBorder="1" applyProtection="1">
      <protection locked="0"/>
    </xf>
    <xf numFmtId="14" fontId="12" fillId="0" borderId="5" xfId="0" applyNumberFormat="1" applyFont="1" applyBorder="1" applyProtection="1">
      <protection locked="0"/>
    </xf>
    <xf numFmtId="0" fontId="12" fillId="0" borderId="0" xfId="0" applyFont="1" applyBorder="1" applyProtection="1">
      <protection locked="0"/>
    </xf>
    <xf numFmtId="0" fontId="12" fillId="0" borderId="5" xfId="0" applyFont="1" applyBorder="1" applyProtection="1">
      <protection locked="0"/>
    </xf>
    <xf numFmtId="6" fontId="0" fillId="7" borderId="0" xfId="0" applyNumberFormat="1" applyFill="1" applyProtection="1"/>
    <xf numFmtId="0" fontId="0" fillId="0" borderId="0" xfId="0" applyAlignment="1">
      <alignment horizontal="center"/>
    </xf>
    <xf numFmtId="0" fontId="0" fillId="0" borderId="10" xfId="0" applyBorder="1"/>
    <xf numFmtId="0" fontId="7" fillId="9" borderId="1" xfId="0" applyFont="1" applyFill="1" applyBorder="1" applyAlignment="1">
      <alignment horizontal="right" indent="1"/>
    </xf>
    <xf numFmtId="0" fontId="7" fillId="9" borderId="9" xfId="0" applyFont="1" applyFill="1" applyBorder="1" applyAlignment="1">
      <alignment horizontal="right" indent="1"/>
    </xf>
    <xf numFmtId="14" fontId="7" fillId="9" borderId="4" xfId="0" applyNumberFormat="1" applyFont="1" applyFill="1" applyBorder="1" applyAlignment="1">
      <alignment horizontal="right" indent="1"/>
    </xf>
    <xf numFmtId="0" fontId="7" fillId="9" borderId="10" xfId="0" applyFont="1" applyFill="1" applyBorder="1" applyAlignment="1">
      <alignment horizontal="right" indent="1"/>
    </xf>
    <xf numFmtId="0" fontId="0" fillId="0" borderId="4" xfId="0" applyBorder="1" applyAlignment="1">
      <alignment horizontal="right" indent="1"/>
    </xf>
    <xf numFmtId="0" fontId="0" fillId="0" borderId="5" xfId="0" applyBorder="1" applyAlignment="1">
      <alignment horizontal="right" indent="1"/>
    </xf>
    <xf numFmtId="0" fontId="0" fillId="0" borderId="10" xfId="0" applyBorder="1" applyAlignment="1">
      <alignment horizontal="right" indent="1"/>
    </xf>
    <xf numFmtId="10" fontId="0" fillId="0" borderId="4" xfId="2" applyNumberFormat="1" applyFont="1" applyBorder="1" applyAlignment="1">
      <alignment horizontal="right" indent="1"/>
    </xf>
    <xf numFmtId="10" fontId="0" fillId="0" borderId="10" xfId="0" applyNumberFormat="1" applyBorder="1" applyAlignment="1">
      <alignment horizontal="right" indent="1"/>
    </xf>
    <xf numFmtId="10" fontId="0" fillId="0" borderId="10" xfId="2" applyNumberFormat="1" applyFont="1" applyBorder="1" applyAlignment="1">
      <alignment horizontal="right" indent="1"/>
    </xf>
    <xf numFmtId="10" fontId="0" fillId="0" borderId="6" xfId="2" applyNumberFormat="1" applyFont="1" applyBorder="1" applyAlignment="1">
      <alignment horizontal="right" indent="1"/>
    </xf>
    <xf numFmtId="10" fontId="0" fillId="0" borderId="11" xfId="2" applyNumberFormat="1" applyFont="1" applyBorder="1" applyAlignment="1">
      <alignment horizontal="right" indent="1"/>
    </xf>
    <xf numFmtId="0" fontId="0" fillId="0" borderId="9" xfId="0" applyBorder="1"/>
    <xf numFmtId="0" fontId="7" fillId="0" borderId="10" xfId="0" applyFont="1" applyBorder="1"/>
    <xf numFmtId="0" fontId="8" fillId="0" borderId="10" xfId="0" applyFont="1" applyBorder="1"/>
    <xf numFmtId="0" fontId="7" fillId="0" borderId="11" xfId="0" applyFont="1" applyBorder="1"/>
    <xf numFmtId="0" fontId="7" fillId="6" borderId="10" xfId="0" applyFont="1" applyFill="1" applyBorder="1"/>
    <xf numFmtId="10" fontId="0" fillId="6" borderId="4" xfId="2" applyNumberFormat="1" applyFont="1" applyFill="1" applyBorder="1" applyAlignment="1">
      <alignment horizontal="right" indent="1"/>
    </xf>
    <xf numFmtId="0" fontId="0" fillId="6" borderId="10" xfId="0" applyFill="1" applyBorder="1" applyAlignment="1">
      <alignment horizontal="right" indent="1"/>
    </xf>
    <xf numFmtId="0" fontId="0" fillId="6" borderId="4" xfId="0" applyFill="1" applyBorder="1"/>
    <xf numFmtId="0" fontId="0" fillId="6" borderId="10" xfId="0" applyFill="1" applyBorder="1"/>
    <xf numFmtId="0" fontId="7" fillId="10" borderId="0" xfId="0" applyFont="1" applyFill="1" applyAlignment="1">
      <alignment horizontal="center" vertical="center"/>
    </xf>
    <xf numFmtId="0" fontId="7" fillId="10" borderId="0" xfId="0" applyFont="1" applyFill="1" applyAlignment="1">
      <alignment vertical="center"/>
    </xf>
    <xf numFmtId="6" fontId="0" fillId="0" borderId="0" xfId="0" applyNumberFormat="1" applyAlignment="1">
      <alignment horizontal="right" indent="1"/>
    </xf>
    <xf numFmtId="10" fontId="0" fillId="0" borderId="0" xfId="0" applyNumberFormat="1" applyAlignment="1">
      <alignment horizontal="right" indent="1"/>
    </xf>
    <xf numFmtId="0" fontId="0" fillId="0" borderId="0" xfId="0" applyAlignment="1">
      <alignment horizontal="right" indent="1"/>
    </xf>
    <xf numFmtId="0" fontId="15" fillId="0" borderId="0" xfId="0" applyFont="1"/>
    <xf numFmtId="2" fontId="9" fillId="0" borderId="0" xfId="0" applyNumberFormat="1" applyFont="1" applyFill="1" applyAlignment="1" applyProtection="1">
      <alignment horizontal="right"/>
      <protection locked="0"/>
    </xf>
    <xf numFmtId="2" fontId="9" fillId="0" borderId="0" xfId="0" applyNumberFormat="1" applyFont="1" applyFill="1" applyAlignment="1" applyProtection="1">
      <alignment horizontal="right"/>
    </xf>
    <xf numFmtId="10" fontId="9" fillId="0" borderId="0" xfId="0" applyNumberFormat="1" applyFont="1" applyFill="1" applyAlignment="1" applyProtection="1">
      <alignment horizontal="right"/>
      <protection locked="0"/>
    </xf>
    <xf numFmtId="0" fontId="9" fillId="11" borderId="0" xfId="0" applyFont="1" applyFill="1" applyAlignment="1" applyProtection="1">
      <alignment horizontal="right"/>
      <protection locked="0"/>
    </xf>
    <xf numFmtId="0" fontId="9" fillId="0" borderId="0" xfId="0" applyFont="1" applyFill="1" applyAlignment="1" applyProtection="1">
      <alignment horizontal="center"/>
      <protection locked="0"/>
    </xf>
    <xf numFmtId="0" fontId="12" fillId="0" borderId="0" xfId="0" applyFont="1" applyFill="1" applyAlignment="1" applyProtection="1">
      <alignment vertical="center"/>
      <protection locked="0"/>
    </xf>
    <xf numFmtId="0" fontId="9" fillId="0" borderId="0" xfId="0" applyFont="1" applyFill="1" applyProtection="1">
      <protection locked="0"/>
    </xf>
    <xf numFmtId="0" fontId="7" fillId="0" borderId="0" xfId="0" applyFont="1" applyAlignment="1">
      <alignment vertical="center" wrapText="1"/>
    </xf>
    <xf numFmtId="0" fontId="16" fillId="0" borderId="0" xfId="0" applyFont="1" applyProtection="1">
      <protection locked="0"/>
    </xf>
    <xf numFmtId="0" fontId="14" fillId="5" borderId="1" xfId="0" applyFont="1" applyFill="1" applyBorder="1" applyAlignment="1" applyProtection="1">
      <alignment horizontal="center" vertical="center"/>
      <protection locked="0"/>
    </xf>
    <xf numFmtId="0" fontId="14" fillId="5" borderId="2" xfId="0" applyFont="1" applyFill="1" applyBorder="1" applyAlignment="1" applyProtection="1">
      <alignment horizontal="center" vertical="center"/>
      <protection locked="0"/>
    </xf>
    <xf numFmtId="0" fontId="14" fillId="5"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2" fillId="4" borderId="0" xfId="0" applyFont="1" applyFill="1" applyAlignment="1" applyProtection="1">
      <alignment horizontal="center" vertical="center"/>
      <protection locked="0"/>
    </xf>
    <xf numFmtId="0" fontId="7" fillId="0" borderId="0" xfId="0" applyFont="1" applyAlignment="1">
      <alignment horizontal="center" vertical="center" wrapText="1"/>
    </xf>
    <xf numFmtId="0" fontId="7" fillId="8" borderId="0" xfId="0" applyFont="1" applyFill="1" applyAlignment="1">
      <alignment horizontal="center"/>
    </xf>
    <xf numFmtId="0" fontId="0" fillId="0" borderId="0" xfId="0" applyBorder="1"/>
    <xf numFmtId="0" fontId="0" fillId="0" borderId="5" xfId="0" applyBorder="1"/>
    <xf numFmtId="0" fontId="0" fillId="0" borderId="4" xfId="0" applyBorder="1"/>
    <xf numFmtId="0" fontId="2" fillId="0" borderId="4" xfId="0" applyFont="1" applyBorder="1" applyProtection="1">
      <protection locked="0"/>
    </xf>
    <xf numFmtId="14" fontId="2" fillId="0" borderId="0" xfId="0" applyNumberFormat="1" applyFont="1" applyBorder="1" applyProtection="1">
      <protection locked="0"/>
    </xf>
    <xf numFmtId="14" fontId="2" fillId="0" borderId="5" xfId="0" applyNumberFormat="1" applyFont="1" applyBorder="1" applyProtection="1">
      <protection locked="0"/>
    </xf>
    <xf numFmtId="6" fontId="0" fillId="0" borderId="0" xfId="0" applyNumberFormat="1" applyBorder="1" applyProtection="1">
      <protection locked="0"/>
    </xf>
    <xf numFmtId="6" fontId="3" fillId="7" borderId="5" xfId="0" applyNumberFormat="1" applyFont="1" applyFill="1" applyBorder="1" applyProtection="1">
      <protection locked="0"/>
    </xf>
    <xf numFmtId="6" fontId="0" fillId="0" borderId="5" xfId="0" applyNumberFormat="1" applyBorder="1" applyProtection="1">
      <protection locked="0"/>
    </xf>
    <xf numFmtId="6" fontId="0" fillId="0" borderId="0" xfId="0" applyNumberFormat="1" applyBorder="1" applyAlignment="1" applyProtection="1">
      <alignment horizontal="right"/>
      <protection locked="0"/>
    </xf>
    <xf numFmtId="6" fontId="0" fillId="0" borderId="5" xfId="0" applyNumberFormat="1" applyBorder="1" applyAlignment="1" applyProtection="1">
      <alignment horizontal="right"/>
      <protection locked="0"/>
    </xf>
    <xf numFmtId="6" fontId="0" fillId="7" borderId="0" xfId="0" applyNumberFormat="1" applyFill="1" applyBorder="1" applyProtection="1">
      <protection locked="0"/>
    </xf>
    <xf numFmtId="6" fontId="0" fillId="7" borderId="5" xfId="0" applyNumberFormat="1" applyFill="1" applyBorder="1" applyProtection="1">
      <protection locked="0"/>
    </xf>
    <xf numFmtId="6" fontId="0" fillId="7" borderId="0" xfId="0" applyNumberFormat="1" applyFill="1" applyBorder="1" applyProtection="1"/>
    <xf numFmtId="6" fontId="0" fillId="7" borderId="5" xfId="0" applyNumberFormat="1" applyFill="1" applyBorder="1" applyProtection="1"/>
    <xf numFmtId="6" fontId="13" fillId="7" borderId="0" xfId="0" applyNumberFormat="1" applyFont="1" applyFill="1" applyBorder="1" applyProtection="1"/>
    <xf numFmtId="6" fontId="0" fillId="0" borderId="0" xfId="0" applyNumberFormat="1" applyBorder="1" applyProtection="1"/>
    <xf numFmtId="0" fontId="2" fillId="0" borderId="6" xfId="0" applyFont="1" applyBorder="1" applyProtection="1">
      <protection locked="0"/>
    </xf>
    <xf numFmtId="6" fontId="0" fillId="7" borderId="7" xfId="0" applyNumberFormat="1" applyFill="1" applyBorder="1" applyProtection="1"/>
    <xf numFmtId="6" fontId="0" fillId="7" borderId="8" xfId="0" applyNumberFormat="1" applyFill="1" applyBorder="1" applyProtection="1"/>
    <xf numFmtId="165" fontId="0" fillId="0" borderId="5" xfId="0" applyNumberFormat="1" applyBorder="1" applyAlignment="1">
      <alignment horizontal="right" indent="1"/>
    </xf>
    <xf numFmtId="164" fontId="0" fillId="0" borderId="5" xfId="0" applyNumberFormat="1" applyBorder="1" applyAlignment="1">
      <alignment horizontal="right" indent="1"/>
    </xf>
    <xf numFmtId="2" fontId="0" fillId="0" borderId="5" xfId="0" applyNumberFormat="1" applyBorder="1" applyAlignment="1">
      <alignment horizontal="right" indent="1"/>
    </xf>
    <xf numFmtId="4" fontId="0" fillId="0" borderId="5" xfId="0" applyNumberFormat="1" applyBorder="1" applyAlignment="1">
      <alignment horizontal="right" indent="1"/>
    </xf>
    <xf numFmtId="0" fontId="0" fillId="0" borderId="8" xfId="0" applyBorder="1" applyAlignment="1">
      <alignment horizontal="right" indent="1"/>
    </xf>
    <xf numFmtId="0" fontId="7" fillId="12" borderId="4" xfId="0" applyFont="1" applyFill="1" applyBorder="1"/>
    <xf numFmtId="0" fontId="0" fillId="12" borderId="0" xfId="0" applyFill="1" applyBorder="1"/>
    <xf numFmtId="0" fontId="0" fillId="12" borderId="5" xfId="0" applyFill="1" applyBorder="1"/>
    <xf numFmtId="10" fontId="0" fillId="0" borderId="12" xfId="2" applyNumberFormat="1" applyFont="1" applyBorder="1" applyAlignment="1">
      <alignment horizontal="right" indent="1"/>
    </xf>
    <xf numFmtId="0" fontId="7" fillId="9" borderId="13" xfId="0" applyFont="1" applyFill="1" applyBorder="1" applyAlignment="1">
      <alignment horizontal="right" indent="1"/>
    </xf>
    <xf numFmtId="14" fontId="7" fillId="9" borderId="12" xfId="0" applyNumberFormat="1" applyFont="1" applyFill="1" applyBorder="1" applyAlignment="1">
      <alignment horizontal="right" indent="1"/>
    </xf>
    <xf numFmtId="0" fontId="0" fillId="6" borderId="12" xfId="0" applyFill="1" applyBorder="1"/>
    <xf numFmtId="0" fontId="0" fillId="0" borderId="12" xfId="0" applyBorder="1" applyAlignment="1">
      <alignment horizontal="right" indent="1"/>
    </xf>
    <xf numFmtId="10" fontId="0" fillId="6" borderId="12" xfId="2" applyNumberFormat="1" applyFont="1" applyFill="1" applyBorder="1" applyAlignment="1">
      <alignment horizontal="right" indent="1"/>
    </xf>
    <xf numFmtId="10" fontId="0" fillId="0" borderId="14" xfId="2" applyNumberFormat="1" applyFont="1" applyBorder="1" applyAlignment="1">
      <alignment horizontal="right" indent="1"/>
    </xf>
    <xf numFmtId="10" fontId="0" fillId="0" borderId="4" xfId="0" applyNumberFormat="1" applyBorder="1" applyAlignment="1">
      <alignment horizontal="right" indent="1"/>
    </xf>
    <xf numFmtId="10" fontId="0" fillId="6" borderId="4" xfId="0" applyNumberFormat="1" applyFill="1" applyBorder="1" applyAlignment="1">
      <alignment horizontal="right" indent="1"/>
    </xf>
    <xf numFmtId="10" fontId="0" fillId="0" borderId="12" xfId="0" applyNumberFormat="1" applyBorder="1" applyAlignment="1">
      <alignment horizontal="right" indent="1"/>
    </xf>
    <xf numFmtId="10" fontId="0" fillId="6" borderId="12" xfId="0" applyNumberFormat="1" applyFill="1" applyBorder="1" applyAlignment="1">
      <alignment horizontal="right" indent="1"/>
    </xf>
    <xf numFmtId="164" fontId="7" fillId="12" borderId="4" xfId="0" applyNumberFormat="1" applyFont="1" applyFill="1" applyBorder="1" applyAlignment="1">
      <alignment horizontal="left" indent="1"/>
    </xf>
    <xf numFmtId="164" fontId="8" fillId="0" borderId="4" xfId="0" applyNumberFormat="1" applyFont="1" applyBorder="1" applyAlignment="1">
      <alignment horizontal="left" indent="1"/>
    </xf>
    <xf numFmtId="164" fontId="0" fillId="0" borderId="4" xfId="0" applyNumberFormat="1" applyBorder="1" applyAlignment="1">
      <alignment horizontal="left" indent="1"/>
    </xf>
    <xf numFmtId="0" fontId="0" fillId="0" borderId="4" xfId="0" applyBorder="1" applyAlignment="1">
      <alignment horizontal="left" indent="1"/>
    </xf>
    <xf numFmtId="0" fontId="8" fillId="0" borderId="4" xfId="0" applyFont="1" applyBorder="1" applyAlignment="1">
      <alignment horizontal="left" indent="1"/>
    </xf>
    <xf numFmtId="0" fontId="0" fillId="0" borderId="6" xfId="0" applyBorder="1" applyAlignment="1">
      <alignment horizontal="left" indent="1"/>
    </xf>
    <xf numFmtId="0" fontId="0" fillId="0" borderId="0" xfId="0" applyAlignment="1">
      <alignment horizontal="left" indent="1"/>
    </xf>
    <xf numFmtId="0" fontId="7" fillId="12" borderId="4" xfId="0" applyFont="1" applyFill="1" applyBorder="1" applyAlignment="1">
      <alignment horizontal="left" indent="1"/>
    </xf>
    <xf numFmtId="0" fontId="15" fillId="0" borderId="4" xfId="0" applyFont="1" applyBorder="1" applyAlignment="1">
      <alignment horizontal="left" indent="1"/>
    </xf>
    <xf numFmtId="0" fontId="13" fillId="0" borderId="4" xfId="0" applyFont="1" applyBorder="1" applyAlignment="1">
      <alignment horizontal="left" indent="1"/>
    </xf>
    <xf numFmtId="0" fontId="0" fillId="12" borderId="5" xfId="0" applyFill="1" applyBorder="1" applyAlignment="1">
      <alignment horizontal="right" inden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478491</xdr:colOff>
      <xdr:row>10</xdr:row>
      <xdr:rowOff>86285</xdr:rowOff>
    </xdr:from>
    <xdr:ext cx="65" cy="172227"/>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8938932" y="2607609"/>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zoomScale="115" zoomScaleNormal="115" workbookViewId="0">
      <pane xSplit="3" topLeftCell="D1" activePane="topRight" state="frozen"/>
      <selection pane="topRight" activeCell="F29" sqref="F29"/>
    </sheetView>
  </sheetViews>
  <sheetFormatPr defaultColWidth="9.140625" defaultRowHeight="12.75" x14ac:dyDescent="0.2"/>
  <cols>
    <col min="1" max="1" width="31.7109375" style="6" customWidth="1"/>
    <col min="2" max="2" width="12.85546875" style="6" customWidth="1"/>
    <col min="3" max="3" width="14.140625" style="6" customWidth="1"/>
    <col min="4" max="4" width="6.5703125" style="6" customWidth="1"/>
    <col min="5" max="5" width="35.42578125" style="6" customWidth="1"/>
    <col min="6" max="6" width="12.28515625" style="6" bestFit="1" customWidth="1"/>
    <col min="7" max="7" width="10.28515625" style="6" customWidth="1"/>
    <col min="8" max="8" width="45.85546875" style="6" customWidth="1"/>
    <col min="9" max="9" width="13.28515625" style="6" customWidth="1"/>
    <col min="10" max="16384" width="9.140625" style="6"/>
  </cols>
  <sheetData>
    <row r="1" spans="1:11" ht="29.25" customHeight="1" x14ac:dyDescent="0.2">
      <c r="A1" s="95" t="s">
        <v>0</v>
      </c>
      <c r="B1" s="96"/>
      <c r="C1" s="97"/>
      <c r="D1" s="98" t="s">
        <v>1</v>
      </c>
      <c r="E1" s="99"/>
      <c r="F1" s="100"/>
      <c r="G1" s="92" t="s">
        <v>2</v>
      </c>
      <c r="H1" s="93"/>
      <c r="I1" s="94"/>
      <c r="J1" s="4"/>
      <c r="K1" s="5"/>
    </row>
    <row r="2" spans="1:11" ht="15.75" x14ac:dyDescent="0.25">
      <c r="A2" s="41" t="s">
        <v>3</v>
      </c>
      <c r="B2" s="49">
        <v>43100</v>
      </c>
      <c r="C2" s="50">
        <v>43465</v>
      </c>
      <c r="D2" s="41" t="s">
        <v>3</v>
      </c>
      <c r="E2" s="51"/>
      <c r="F2" s="52">
        <v>2018</v>
      </c>
      <c r="G2" s="41" t="s">
        <v>3</v>
      </c>
      <c r="H2" s="51"/>
      <c r="I2" s="52">
        <v>2018</v>
      </c>
      <c r="J2" s="5"/>
      <c r="K2" s="5"/>
    </row>
    <row r="3" spans="1:11" ht="15.75" x14ac:dyDescent="0.25">
      <c r="A3" s="12" t="s">
        <v>4</v>
      </c>
      <c r="B3" s="22">
        <f>'Exogenous Variables'!B3</f>
        <v>930</v>
      </c>
      <c r="C3" s="14">
        <f>B3+I23</f>
        <v>600</v>
      </c>
      <c r="D3" s="28" t="s">
        <v>122</v>
      </c>
      <c r="E3" s="13" t="s">
        <v>5</v>
      </c>
      <c r="F3" s="16">
        <f>I3</f>
        <v>38990</v>
      </c>
      <c r="G3" s="28" t="s">
        <v>122</v>
      </c>
      <c r="H3" s="13" t="s">
        <v>5</v>
      </c>
      <c r="I3" s="14">
        <f>'Exogenous Variables'!E2</f>
        <v>38990</v>
      </c>
      <c r="J3" s="5"/>
      <c r="K3" s="5"/>
    </row>
    <row r="4" spans="1:11" ht="15.75" x14ac:dyDescent="0.25">
      <c r="A4" s="12" t="s">
        <v>6</v>
      </c>
      <c r="B4" s="22">
        <f>'Exogenous Variables'!B4</f>
        <v>1640</v>
      </c>
      <c r="C4" s="16">
        <f>'Exogenous Variables'!C4</f>
        <v>1200</v>
      </c>
      <c r="D4" s="28" t="s">
        <v>122</v>
      </c>
      <c r="E4" s="21" t="s">
        <v>7</v>
      </c>
      <c r="F4" s="16">
        <f>C4-B4</f>
        <v>-440</v>
      </c>
      <c r="G4" s="28" t="s">
        <v>123</v>
      </c>
      <c r="H4" s="13" t="s">
        <v>8</v>
      </c>
      <c r="I4" s="15">
        <f>'Exogenous Variables'!E3</f>
        <v>27000</v>
      </c>
      <c r="J4" s="5"/>
      <c r="K4" s="5"/>
    </row>
    <row r="5" spans="1:11" ht="15.75" x14ac:dyDescent="0.25">
      <c r="A5" s="12" t="s">
        <v>9</v>
      </c>
      <c r="B5" s="24">
        <f>'Exogenous Variables'!B5</f>
        <v>3750</v>
      </c>
      <c r="C5" s="14">
        <f>'Exogenous Variables'!C5</f>
        <v>5200</v>
      </c>
      <c r="D5" s="28" t="s">
        <v>122</v>
      </c>
      <c r="E5" s="21" t="s">
        <v>10</v>
      </c>
      <c r="F5" s="16">
        <f>C5-B5</f>
        <v>1450</v>
      </c>
      <c r="G5" s="28" t="s">
        <v>123</v>
      </c>
      <c r="H5" s="13" t="s">
        <v>11</v>
      </c>
      <c r="I5" s="14">
        <f>'Exogenous Variables'!E4</f>
        <v>11078</v>
      </c>
      <c r="J5" s="5"/>
      <c r="K5" s="5"/>
    </row>
    <row r="6" spans="1:11" ht="15.75" x14ac:dyDescent="0.25">
      <c r="A6" s="12" t="s">
        <v>12</v>
      </c>
      <c r="B6" s="22">
        <f>'Exogenous Variables'!B6</f>
        <v>0</v>
      </c>
      <c r="C6" s="14">
        <f>'Exogenous Variables'!C6</f>
        <v>0</v>
      </c>
      <c r="D6" s="28" t="s">
        <v>122</v>
      </c>
      <c r="E6" s="21" t="s">
        <v>13</v>
      </c>
      <c r="F6" s="14">
        <f>I10</f>
        <v>0</v>
      </c>
      <c r="G6" s="28" t="s">
        <v>123</v>
      </c>
      <c r="H6" s="13" t="s">
        <v>14</v>
      </c>
      <c r="I6" s="14">
        <f>'Exogenous Variables'!E5</f>
        <v>480</v>
      </c>
      <c r="J6" s="5"/>
      <c r="K6" s="5"/>
    </row>
    <row r="7" spans="1:11" ht="15.75" x14ac:dyDescent="0.25">
      <c r="A7" s="12" t="s">
        <v>15</v>
      </c>
      <c r="B7" s="22">
        <f>SUM(B3:B6)</f>
        <v>6320</v>
      </c>
      <c r="C7" s="14">
        <f>SUM(C3:C6)</f>
        <v>7000</v>
      </c>
      <c r="D7" s="42" t="s">
        <v>121</v>
      </c>
      <c r="E7" s="21" t="s">
        <v>16</v>
      </c>
      <c r="F7" s="16">
        <f>SUM(F3:F6)</f>
        <v>40000</v>
      </c>
      <c r="G7" s="28" t="s">
        <v>123</v>
      </c>
      <c r="H7" s="13" t="s">
        <v>17</v>
      </c>
      <c r="I7" s="14">
        <f>'Exogenous Variables'!E6</f>
        <v>68</v>
      </c>
      <c r="J7" s="5"/>
      <c r="K7" s="5"/>
    </row>
    <row r="8" spans="1:11" ht="15.75" x14ac:dyDescent="0.25">
      <c r="A8" s="12"/>
      <c r="B8" s="25"/>
      <c r="C8" s="16"/>
      <c r="D8" s="28"/>
      <c r="E8" s="21"/>
      <c r="F8" s="14"/>
      <c r="G8" s="43" t="s">
        <v>121</v>
      </c>
      <c r="H8" s="13" t="s">
        <v>113</v>
      </c>
      <c r="I8" s="14">
        <f>I3-I4-I5-I6-I7</f>
        <v>364</v>
      </c>
      <c r="J8" s="5"/>
      <c r="K8" s="5"/>
    </row>
    <row r="9" spans="1:11" ht="15.75" x14ac:dyDescent="0.25">
      <c r="A9" s="12" t="s">
        <v>18</v>
      </c>
      <c r="B9" s="22">
        <f>'Exogenous Variables'!B8</f>
        <v>2990</v>
      </c>
      <c r="C9" s="14">
        <f>B9+I14-I13-F13</f>
        <v>2710</v>
      </c>
      <c r="D9" s="28" t="s">
        <v>122</v>
      </c>
      <c r="E9" s="21" t="s">
        <v>8</v>
      </c>
      <c r="F9" s="16">
        <f>I4</f>
        <v>27000</v>
      </c>
      <c r="G9" s="28"/>
      <c r="H9" s="13"/>
      <c r="I9" s="14"/>
      <c r="J9" s="5"/>
      <c r="K9" s="5"/>
    </row>
    <row r="10" spans="1:11" ht="15.75" x14ac:dyDescent="0.25">
      <c r="A10" s="12" t="s">
        <v>19</v>
      </c>
      <c r="B10" s="22">
        <f>'Exogenous Variables'!B9</f>
        <v>690</v>
      </c>
      <c r="C10" s="16">
        <f>B10+I12-I11</f>
        <v>690</v>
      </c>
      <c r="D10" s="28" t="s">
        <v>122</v>
      </c>
      <c r="E10" s="21" t="s">
        <v>20</v>
      </c>
      <c r="F10" s="16">
        <f>C16-B16</f>
        <v>1000</v>
      </c>
      <c r="G10" s="28" t="s">
        <v>122</v>
      </c>
      <c r="H10" s="13" t="s">
        <v>21</v>
      </c>
      <c r="I10" s="16">
        <f>'Exogenous Variables'!E8</f>
        <v>0</v>
      </c>
      <c r="J10" s="5"/>
      <c r="K10" s="5"/>
    </row>
    <row r="11" spans="1:11" ht="15.75" x14ac:dyDescent="0.25">
      <c r="A11" s="12" t="s">
        <v>22</v>
      </c>
      <c r="B11" s="25">
        <f>SUM(B9:B10)</f>
        <v>3680</v>
      </c>
      <c r="C11" s="16">
        <f>SUM(C9:C10)</f>
        <v>3400</v>
      </c>
      <c r="D11" s="28" t="s">
        <v>122</v>
      </c>
      <c r="E11" s="13" t="s">
        <v>11</v>
      </c>
      <c r="F11" s="16">
        <f>I5</f>
        <v>11078</v>
      </c>
      <c r="G11" s="28" t="s">
        <v>122</v>
      </c>
      <c r="H11" s="13" t="s">
        <v>23</v>
      </c>
      <c r="I11" s="17">
        <f>'Exogenous Variables'!E9</f>
        <v>0</v>
      </c>
      <c r="J11" s="5"/>
      <c r="K11" s="5"/>
    </row>
    <row r="12" spans="1:11" ht="15.75" x14ac:dyDescent="0.25">
      <c r="A12" s="41" t="s">
        <v>26</v>
      </c>
      <c r="B12" s="25">
        <f>B7+B11</f>
        <v>10000</v>
      </c>
      <c r="C12" s="16">
        <f>C7+C11</f>
        <v>10400</v>
      </c>
      <c r="D12" s="28" t="s">
        <v>122</v>
      </c>
      <c r="E12" s="22" t="s">
        <v>24</v>
      </c>
      <c r="F12" s="16">
        <f>C17-B17</f>
        <v>-78</v>
      </c>
      <c r="G12" s="28" t="s">
        <v>123</v>
      </c>
      <c r="H12" s="13" t="s">
        <v>25</v>
      </c>
      <c r="I12" s="17">
        <f>'Exogenous Variables'!E10</f>
        <v>0</v>
      </c>
      <c r="J12" s="5"/>
      <c r="K12" s="5"/>
    </row>
    <row r="13" spans="1:11" ht="15.75" x14ac:dyDescent="0.25">
      <c r="D13" s="28" t="s">
        <v>122</v>
      </c>
      <c r="E13" s="13" t="s">
        <v>27</v>
      </c>
      <c r="F13" s="23">
        <f>'Exogenous Variables'!E19</f>
        <v>350</v>
      </c>
      <c r="G13" s="28" t="s">
        <v>122</v>
      </c>
      <c r="H13" s="13" t="s">
        <v>28</v>
      </c>
      <c r="I13" s="17">
        <f>'Exogenous Variables'!E11</f>
        <v>30</v>
      </c>
      <c r="J13" s="5"/>
      <c r="K13" s="5"/>
    </row>
    <row r="14" spans="1:11" ht="15.75" x14ac:dyDescent="0.25">
      <c r="A14" s="12" t="s">
        <v>31</v>
      </c>
      <c r="B14" s="22">
        <f>'Exogenous Variables'!B13</f>
        <v>1500</v>
      </c>
      <c r="C14" s="14">
        <f>'Exogenous Variables'!C13</f>
        <v>1270</v>
      </c>
      <c r="D14" s="42" t="s">
        <v>121</v>
      </c>
      <c r="E14" s="21" t="s">
        <v>29</v>
      </c>
      <c r="F14" s="16">
        <f>SUM(F9:F13)</f>
        <v>39350</v>
      </c>
      <c r="G14" s="28" t="s">
        <v>123</v>
      </c>
      <c r="H14" s="13" t="s">
        <v>30</v>
      </c>
      <c r="I14" s="14">
        <f>'Exogenous Variables'!E12</f>
        <v>100</v>
      </c>
      <c r="J14" s="5"/>
      <c r="K14" s="5"/>
    </row>
    <row r="15" spans="1:11" ht="15.75" x14ac:dyDescent="0.25">
      <c r="A15" s="12" t="s">
        <v>33</v>
      </c>
      <c r="B15" s="22">
        <f>'Exogenous Variables'!B14</f>
        <v>500</v>
      </c>
      <c r="C15" s="14">
        <f>'Exogenous Variables'!C14</f>
        <v>450</v>
      </c>
      <c r="D15" s="28"/>
      <c r="E15" s="29"/>
      <c r="F15" s="14"/>
      <c r="G15" s="43" t="s">
        <v>121</v>
      </c>
      <c r="H15" s="13" t="s">
        <v>32</v>
      </c>
      <c r="I15" s="16">
        <f>I11-I12+I13-I14+I10</f>
        <v>-70</v>
      </c>
      <c r="J15" s="5"/>
      <c r="K15" s="5"/>
    </row>
    <row r="16" spans="1:11" ht="15.75" x14ac:dyDescent="0.25">
      <c r="A16" s="12" t="s">
        <v>35</v>
      </c>
      <c r="B16" s="22">
        <f>'Exogenous Variables'!B15</f>
        <v>3000</v>
      </c>
      <c r="C16" s="14">
        <f>'Exogenous Variables'!C15</f>
        <v>4000</v>
      </c>
      <c r="D16" s="28"/>
      <c r="E16" s="21" t="s">
        <v>34</v>
      </c>
      <c r="F16" s="16">
        <f>F7-F14</f>
        <v>650</v>
      </c>
      <c r="G16" s="28"/>
      <c r="H16" s="13"/>
      <c r="I16" s="14"/>
      <c r="J16" s="5"/>
      <c r="K16" s="5"/>
    </row>
    <row r="17" spans="1:11" ht="15.75" x14ac:dyDescent="0.25">
      <c r="A17" s="12" t="s">
        <v>37</v>
      </c>
      <c r="B17" s="22">
        <f>'Exogenous Variables'!B16</f>
        <v>958</v>
      </c>
      <c r="C17" s="14">
        <f>'Exogenous Variables'!C16</f>
        <v>880</v>
      </c>
      <c r="D17" s="28" t="s">
        <v>123</v>
      </c>
      <c r="E17" s="13" t="s">
        <v>38</v>
      </c>
      <c r="F17" s="16">
        <f>I6</f>
        <v>480</v>
      </c>
      <c r="G17" s="28" t="s">
        <v>122</v>
      </c>
      <c r="H17" s="13" t="s">
        <v>36</v>
      </c>
      <c r="I17" s="16">
        <f>C19-B19</f>
        <v>-57</v>
      </c>
      <c r="J17" s="5"/>
      <c r="K17" s="5"/>
    </row>
    <row r="18" spans="1:11" ht="15.75" x14ac:dyDescent="0.25">
      <c r="A18" s="12" t="s">
        <v>40</v>
      </c>
      <c r="B18" s="25">
        <f>SUM(B14:B17)</f>
        <v>5958</v>
      </c>
      <c r="C18" s="16">
        <f>SUM(C14:C17)</f>
        <v>6600</v>
      </c>
      <c r="D18" s="28" t="s">
        <v>121</v>
      </c>
      <c r="E18" s="21" t="s">
        <v>41</v>
      </c>
      <c r="F18" s="16">
        <f>F16-F17</f>
        <v>170</v>
      </c>
      <c r="G18" s="28" t="s">
        <v>122</v>
      </c>
      <c r="H18" s="13" t="s">
        <v>39</v>
      </c>
      <c r="I18" s="16">
        <f>C15-B15</f>
        <v>-50</v>
      </c>
      <c r="J18" s="5"/>
      <c r="K18" s="5"/>
    </row>
    <row r="19" spans="1:11" ht="15.75" x14ac:dyDescent="0.25">
      <c r="A19" s="12" t="s">
        <v>43</v>
      </c>
      <c r="B19" s="22">
        <f>'Exogenous Variables'!B18</f>
        <v>2042</v>
      </c>
      <c r="C19" s="14">
        <f>'Exogenous Variables'!C18</f>
        <v>1985</v>
      </c>
      <c r="D19" s="28" t="s">
        <v>123</v>
      </c>
      <c r="E19" s="13" t="s">
        <v>45</v>
      </c>
      <c r="F19" s="16">
        <f>I7</f>
        <v>68</v>
      </c>
      <c r="G19" s="28" t="s">
        <v>122</v>
      </c>
      <c r="H19" s="13" t="s">
        <v>42</v>
      </c>
      <c r="I19" s="16">
        <f>C14-B14</f>
        <v>-230</v>
      </c>
      <c r="J19" s="5"/>
      <c r="K19" s="5"/>
    </row>
    <row r="20" spans="1:11" ht="15.75" x14ac:dyDescent="0.25">
      <c r="A20" s="41" t="s">
        <v>47</v>
      </c>
      <c r="B20" s="25">
        <f>B18+B19</f>
        <v>8000</v>
      </c>
      <c r="C20" s="16">
        <f>C18+C19</f>
        <v>8585</v>
      </c>
      <c r="D20" s="42" t="s">
        <v>121</v>
      </c>
      <c r="E20" s="21" t="s">
        <v>48</v>
      </c>
      <c r="F20" s="16">
        <f>F18-F19</f>
        <v>102</v>
      </c>
      <c r="G20" s="28" t="s">
        <v>123</v>
      </c>
      <c r="H20" s="13" t="s">
        <v>44</v>
      </c>
      <c r="I20" s="14">
        <f>'Exogenous Variables'!E13</f>
        <v>287</v>
      </c>
      <c r="J20" s="5"/>
      <c r="K20" s="5"/>
    </row>
    <row r="21" spans="1:11" ht="15.75" x14ac:dyDescent="0.25">
      <c r="D21" s="28" t="s">
        <v>123</v>
      </c>
      <c r="E21" s="13" t="s">
        <v>44</v>
      </c>
      <c r="F21" s="16">
        <f>I20</f>
        <v>287</v>
      </c>
      <c r="G21" s="43" t="s">
        <v>121</v>
      </c>
      <c r="H21" s="13" t="s">
        <v>46</v>
      </c>
      <c r="I21" s="16">
        <f>I17+I18+I19-I20</f>
        <v>-624</v>
      </c>
      <c r="J21" s="5"/>
      <c r="K21" s="5"/>
    </row>
    <row r="22" spans="1:11" ht="15.75" x14ac:dyDescent="0.25">
      <c r="A22" s="12" t="s">
        <v>50</v>
      </c>
      <c r="B22" s="22">
        <f>B24-B23</f>
        <v>1900</v>
      </c>
      <c r="C22" s="16">
        <f>C24-C23</f>
        <v>1900</v>
      </c>
      <c r="D22" s="42" t="s">
        <v>121</v>
      </c>
      <c r="E22" s="21" t="s">
        <v>52</v>
      </c>
      <c r="F22" s="16">
        <f>F20-F21</f>
        <v>-185</v>
      </c>
      <c r="G22" s="12"/>
      <c r="H22" s="13"/>
      <c r="I22" s="14"/>
      <c r="J22" s="5"/>
      <c r="K22" s="5"/>
    </row>
    <row r="23" spans="1:11" ht="15.75" x14ac:dyDescent="0.25">
      <c r="A23" s="12" t="s">
        <v>51</v>
      </c>
      <c r="B23" s="25">
        <v>100</v>
      </c>
      <c r="C23" s="16">
        <f>B23+F22</f>
        <v>-85</v>
      </c>
      <c r="D23" s="44"/>
      <c r="E23" s="45"/>
      <c r="F23" s="45"/>
      <c r="G23" s="12"/>
      <c r="H23" s="13" t="s">
        <v>49</v>
      </c>
      <c r="I23" s="16">
        <f>I8+I15+I21</f>
        <v>-330</v>
      </c>
      <c r="J23" s="5"/>
      <c r="K23" s="5"/>
    </row>
    <row r="24" spans="1:11" ht="15.75" x14ac:dyDescent="0.25">
      <c r="A24" s="12" t="s">
        <v>53</v>
      </c>
      <c r="B24" s="25">
        <f>B12-B20</f>
        <v>2000</v>
      </c>
      <c r="C24" s="16">
        <f>C12-C20</f>
        <v>1815</v>
      </c>
      <c r="D24" s="44"/>
      <c r="E24" s="45"/>
      <c r="F24" s="45"/>
      <c r="G24" s="12"/>
      <c r="H24" s="13"/>
      <c r="I24" s="18"/>
      <c r="J24" s="5"/>
      <c r="K24" s="5"/>
    </row>
    <row r="25" spans="1:11" ht="16.5" thickBot="1" x14ac:dyDescent="0.3">
      <c r="A25" s="19" t="s">
        <v>54</v>
      </c>
      <c r="B25" s="26">
        <f>B12</f>
        <v>10000</v>
      </c>
      <c r="C25" s="27">
        <f>C24+C19+C18</f>
        <v>10400</v>
      </c>
      <c r="D25" s="46"/>
      <c r="E25" s="47"/>
      <c r="F25" s="47"/>
      <c r="G25" s="19"/>
      <c r="H25" s="20"/>
      <c r="I25" s="48"/>
      <c r="J25" s="5"/>
      <c r="K25" s="5"/>
    </row>
    <row r="26" spans="1:11" ht="15.75" x14ac:dyDescent="0.25">
      <c r="A26" s="9"/>
      <c r="B26" s="9"/>
      <c r="C26" s="9"/>
      <c r="D26" s="9"/>
      <c r="E26" s="9"/>
      <c r="F26" s="9"/>
      <c r="G26" s="9"/>
      <c r="H26" s="9"/>
      <c r="I26" s="9"/>
      <c r="J26" s="5"/>
      <c r="K26" s="5"/>
    </row>
    <row r="27" spans="1:11" s="36" customFormat="1" ht="15.75" x14ac:dyDescent="0.25">
      <c r="A27" s="40" t="s">
        <v>55</v>
      </c>
      <c r="B27" s="40" t="s">
        <v>112</v>
      </c>
      <c r="C27" s="40" t="s">
        <v>56</v>
      </c>
      <c r="D27" s="87"/>
      <c r="E27" s="87"/>
      <c r="F27" s="39"/>
      <c r="G27" s="39"/>
    </row>
    <row r="28" spans="1:11" ht="31.5" customHeight="1" x14ac:dyDescent="0.2">
      <c r="A28" s="101" t="s">
        <v>57</v>
      </c>
      <c r="B28" s="101"/>
      <c r="C28" s="101"/>
      <c r="D28" s="88"/>
      <c r="E28" s="88"/>
      <c r="F28" s="88"/>
      <c r="G28" s="5"/>
    </row>
    <row r="29" spans="1:11" ht="15.75" x14ac:dyDescent="0.25">
      <c r="A29" s="8"/>
      <c r="B29" s="38">
        <v>43465</v>
      </c>
      <c r="C29" s="38" t="s">
        <v>58</v>
      </c>
      <c r="D29" s="89"/>
      <c r="E29" s="89"/>
      <c r="F29" s="5"/>
      <c r="G29" s="5"/>
    </row>
    <row r="30" spans="1:11" ht="15.75" x14ac:dyDescent="0.25">
      <c r="A30" s="37" t="s">
        <v>125</v>
      </c>
      <c r="B30" s="11"/>
      <c r="C30" s="10"/>
      <c r="E30" s="37"/>
      <c r="F30" s="8"/>
    </row>
    <row r="31" spans="1:11" ht="15.75" x14ac:dyDescent="0.25">
      <c r="A31" s="8" t="s">
        <v>75</v>
      </c>
      <c r="B31" s="32">
        <f>F16/F17</f>
        <v>1.3541666666666667</v>
      </c>
      <c r="C31" s="33">
        <v>2.5</v>
      </c>
      <c r="E31" s="8"/>
      <c r="F31" s="8"/>
    </row>
    <row r="32" spans="1:11" ht="15.75" x14ac:dyDescent="0.25">
      <c r="A32" s="8" t="s">
        <v>76</v>
      </c>
      <c r="B32" s="32">
        <f>(F16+F13)/(F17+B15)</f>
        <v>1.0204081632653061</v>
      </c>
      <c r="C32" s="30">
        <v>1.4</v>
      </c>
      <c r="E32" s="8"/>
      <c r="F32" s="30"/>
    </row>
    <row r="33" spans="1:9" ht="15.75" x14ac:dyDescent="0.25">
      <c r="A33" s="37" t="s">
        <v>124</v>
      </c>
      <c r="B33" s="32"/>
      <c r="C33" s="31"/>
      <c r="E33" s="8"/>
      <c r="F33" s="31"/>
    </row>
    <row r="34" spans="1:9" ht="15.75" x14ac:dyDescent="0.25">
      <c r="A34" s="91" t="s">
        <v>77</v>
      </c>
      <c r="B34" s="35">
        <f>F18/F7</f>
        <v>4.2500000000000003E-3</v>
      </c>
      <c r="C34" s="31">
        <v>1.03E-2</v>
      </c>
      <c r="E34" s="8"/>
      <c r="F34" s="30"/>
    </row>
    <row r="35" spans="1:9" ht="15.75" x14ac:dyDescent="0.25">
      <c r="A35" s="8" t="s">
        <v>78</v>
      </c>
      <c r="B35" s="35">
        <f>(F16)/B25</f>
        <v>6.5000000000000002E-2</v>
      </c>
      <c r="C35" s="31">
        <v>3.3000000000000002E-2</v>
      </c>
      <c r="E35" s="8"/>
      <c r="F35" s="31"/>
    </row>
    <row r="36" spans="1:9" ht="15.75" x14ac:dyDescent="0.25">
      <c r="A36" s="8" t="s">
        <v>79</v>
      </c>
      <c r="B36" s="31">
        <f>(F16-F19)/B25</f>
        <v>5.8200000000000002E-2</v>
      </c>
      <c r="C36" s="86"/>
      <c r="E36" s="8"/>
      <c r="F36" s="85"/>
    </row>
    <row r="37" spans="1:9" ht="15.75" x14ac:dyDescent="0.25">
      <c r="A37" s="8" t="s">
        <v>80</v>
      </c>
      <c r="B37" s="31">
        <f>F18/B24</f>
        <v>8.5000000000000006E-2</v>
      </c>
      <c r="C37" s="31">
        <v>0.107</v>
      </c>
      <c r="E37" s="8"/>
      <c r="F37" s="31"/>
    </row>
    <row r="38" spans="1:9" ht="15.75" x14ac:dyDescent="0.25">
      <c r="A38" s="8" t="s">
        <v>81</v>
      </c>
      <c r="B38" s="31">
        <f>F20/B24</f>
        <v>5.0999999999999997E-2</v>
      </c>
      <c r="C38" s="86"/>
      <c r="E38" s="8"/>
    </row>
    <row r="39" spans="1:9" ht="15.75" x14ac:dyDescent="0.25">
      <c r="A39" s="37" t="s">
        <v>60</v>
      </c>
      <c r="B39" s="34"/>
      <c r="C39" s="33"/>
      <c r="H39" s="8"/>
      <c r="I39" s="8"/>
    </row>
    <row r="40" spans="1:9" ht="15.75" x14ac:dyDescent="0.25">
      <c r="A40" s="8" t="s">
        <v>62</v>
      </c>
      <c r="B40" s="32">
        <f>(F7)/B5</f>
        <v>10.666666666666666</v>
      </c>
      <c r="C40" s="33">
        <v>7.7</v>
      </c>
      <c r="H40" s="8"/>
      <c r="I40" s="8"/>
    </row>
    <row r="41" spans="1:9" ht="15.75" x14ac:dyDescent="0.25">
      <c r="A41" s="8" t="s">
        <v>64</v>
      </c>
      <c r="B41" s="32">
        <f>365/B40</f>
        <v>34.21875</v>
      </c>
      <c r="C41" s="33">
        <v>47.4</v>
      </c>
      <c r="H41" s="8"/>
      <c r="I41" s="8"/>
    </row>
    <row r="42" spans="1:9" ht="15.75" x14ac:dyDescent="0.25">
      <c r="A42" s="8" t="s">
        <v>65</v>
      </c>
      <c r="B42" s="32">
        <f>(F7)/B12</f>
        <v>4</v>
      </c>
      <c r="C42" s="33">
        <v>3.2</v>
      </c>
      <c r="H42" s="8"/>
      <c r="I42" s="8"/>
    </row>
    <row r="43" spans="1:9" ht="15.75" x14ac:dyDescent="0.25">
      <c r="A43" s="8" t="s">
        <v>67</v>
      </c>
      <c r="B43" s="32">
        <f>365/B42</f>
        <v>91.25</v>
      </c>
      <c r="C43" s="33">
        <v>114.1</v>
      </c>
      <c r="D43" s="10"/>
      <c r="H43" s="8"/>
      <c r="I43" s="8"/>
    </row>
    <row r="44" spans="1:9" ht="15.75" x14ac:dyDescent="0.25">
      <c r="A44" s="8" t="s">
        <v>69</v>
      </c>
      <c r="B44" s="32">
        <f>(F7)/B4</f>
        <v>24.390243902439025</v>
      </c>
      <c r="C44" s="33">
        <v>11.41</v>
      </c>
      <c r="H44" s="8"/>
      <c r="I44" s="8"/>
    </row>
    <row r="45" spans="1:9" ht="15.75" x14ac:dyDescent="0.25">
      <c r="A45" s="8" t="s">
        <v>71</v>
      </c>
      <c r="B45" s="32">
        <f>365/B44</f>
        <v>14.965</v>
      </c>
      <c r="C45" s="33">
        <v>32</v>
      </c>
      <c r="H45" s="8"/>
      <c r="I45" s="8"/>
    </row>
    <row r="46" spans="1:9" ht="15.75" x14ac:dyDescent="0.25">
      <c r="A46" s="8" t="s">
        <v>73</v>
      </c>
      <c r="B46" s="83">
        <f>(F9+F10)/B16</f>
        <v>9.3333333333333339</v>
      </c>
      <c r="C46" s="83">
        <v>12.59</v>
      </c>
      <c r="H46" s="8"/>
      <c r="I46" s="8"/>
    </row>
    <row r="47" spans="1:9" ht="15.75" x14ac:dyDescent="0.25">
      <c r="A47" s="8" t="s">
        <v>74</v>
      </c>
      <c r="B47" s="84">
        <f>365/B46</f>
        <v>39.107142857142854</v>
      </c>
      <c r="C47" s="83">
        <v>29</v>
      </c>
    </row>
    <row r="48" spans="1:9" ht="15.75" x14ac:dyDescent="0.25">
      <c r="A48" s="37" t="s">
        <v>59</v>
      </c>
      <c r="B48" s="33"/>
      <c r="C48" s="33"/>
    </row>
    <row r="49" spans="1:4" ht="15.75" x14ac:dyDescent="0.25">
      <c r="A49" s="8" t="s">
        <v>61</v>
      </c>
      <c r="B49" s="32">
        <f>B7/B18</f>
        <v>1.0607586438402148</v>
      </c>
      <c r="C49" s="30">
        <v>1.3</v>
      </c>
    </row>
    <row r="50" spans="1:4" ht="15.75" x14ac:dyDescent="0.25">
      <c r="A50" s="8" t="s">
        <v>63</v>
      </c>
      <c r="B50" s="32">
        <f>(B7-B5)/B18</f>
        <v>0.43135280295401141</v>
      </c>
      <c r="C50" s="30">
        <v>0.7</v>
      </c>
    </row>
    <row r="51" spans="1:4" ht="15.75" x14ac:dyDescent="0.25">
      <c r="A51" s="37" t="s">
        <v>66</v>
      </c>
      <c r="B51" s="30"/>
      <c r="C51" s="30"/>
    </row>
    <row r="52" spans="1:4" ht="15.75" x14ac:dyDescent="0.25">
      <c r="A52" s="8" t="s">
        <v>68</v>
      </c>
      <c r="B52" s="32">
        <f>(B25-B24)/B12</f>
        <v>0.8</v>
      </c>
      <c r="C52" s="30">
        <v>0.91</v>
      </c>
    </row>
    <row r="53" spans="1:4" ht="15.75" x14ac:dyDescent="0.25">
      <c r="A53" s="8" t="s">
        <v>70</v>
      </c>
      <c r="B53" s="32">
        <f>(B25-B24)/B24</f>
        <v>4</v>
      </c>
      <c r="C53" s="30">
        <v>2</v>
      </c>
    </row>
    <row r="54" spans="1:4" ht="15.75" x14ac:dyDescent="0.25">
      <c r="A54" s="8" t="s">
        <v>72</v>
      </c>
      <c r="B54" s="32">
        <f>(B25)/B24</f>
        <v>5</v>
      </c>
      <c r="C54" s="30">
        <v>2.2000000000000002</v>
      </c>
    </row>
    <row r="59" spans="1:4" ht="15.75" x14ac:dyDescent="0.25">
      <c r="A59" s="8"/>
      <c r="B59" s="8"/>
      <c r="C59" s="8"/>
      <c r="D59" s="8"/>
    </row>
  </sheetData>
  <customSheetViews>
    <customSheetView guid="{078A71FC-7296-45EA-917B-C712F42DA7F4}" scale="85" hiddenColumns="1">
      <pane xSplit="4" topLeftCell="E1" activePane="topRight" state="frozen"/>
      <selection pane="topRight" activeCell="M26" sqref="M26"/>
      <pageMargins left="0" right="0" top="0" bottom="0" header="0" footer="0"/>
      <pageSetup orientation="portrait" r:id="rId1"/>
    </customSheetView>
    <customSheetView guid="{1ED1EB8F-C346-42C9-81C4-0794DCA17BB6}" scale="85" hiddenColumns="1" topLeftCell="A24">
      <pane xSplit="4" topLeftCell="E1" activePane="topRight" state="frozen"/>
      <selection pane="topRight" activeCell="Q41" sqref="Q41:S41"/>
      <pageMargins left="0" right="0" top="0" bottom="0" header="0" footer="0"/>
      <pageSetup orientation="portrait" r:id="rId2"/>
    </customSheetView>
  </customSheetViews>
  <mergeCells count="4">
    <mergeCell ref="G1:I1"/>
    <mergeCell ref="A1:C1"/>
    <mergeCell ref="D1:F1"/>
    <mergeCell ref="A28:C28"/>
  </mergeCells>
  <pageMargins left="0.7" right="0.7" top="0.75" bottom="0.75" header="0.3" footer="0.3"/>
  <pageSetup orientation="portrait"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6"/>
  <sheetViews>
    <sheetView tabSelected="1" zoomScale="160" zoomScaleNormal="160" workbookViewId="0">
      <selection activeCell="D29" sqref="D29"/>
    </sheetView>
  </sheetViews>
  <sheetFormatPr defaultRowHeight="15" x14ac:dyDescent="0.25"/>
  <cols>
    <col min="1" max="1" width="26.42578125" bestFit="1" customWidth="1"/>
    <col min="2" max="3" width="10.7109375" bestFit="1" customWidth="1"/>
    <col min="4" max="4" width="30.28515625" style="149" customWidth="1"/>
    <col min="5" max="5" width="10.85546875" style="81" customWidth="1"/>
    <col min="6" max="6" width="15.7109375" style="149" customWidth="1"/>
    <col min="7" max="7" width="13.28515625" style="81" customWidth="1"/>
  </cols>
  <sheetData>
    <row r="1" spans="1:7" x14ac:dyDescent="0.25">
      <c r="A1" s="129" t="s">
        <v>82</v>
      </c>
      <c r="B1" s="130"/>
      <c r="C1" s="131"/>
      <c r="D1" s="150" t="s">
        <v>83</v>
      </c>
      <c r="E1" s="153"/>
      <c r="F1" s="143" t="s">
        <v>84</v>
      </c>
      <c r="G1" s="153"/>
    </row>
    <row r="2" spans="1:7" x14ac:dyDescent="0.25">
      <c r="A2" s="107" t="s">
        <v>3</v>
      </c>
      <c r="B2" s="108">
        <v>43100</v>
      </c>
      <c r="C2" s="109">
        <v>43465</v>
      </c>
      <c r="D2" s="146" t="s">
        <v>5</v>
      </c>
      <c r="E2" s="124">
        <f>G6</f>
        <v>38990</v>
      </c>
      <c r="F2" s="144" t="s">
        <v>118</v>
      </c>
      <c r="G2" s="61"/>
    </row>
    <row r="3" spans="1:7" x14ac:dyDescent="0.25">
      <c r="A3" s="44" t="s">
        <v>4</v>
      </c>
      <c r="B3" s="110">
        <v>930</v>
      </c>
      <c r="C3" s="111"/>
      <c r="D3" s="146" t="s">
        <v>85</v>
      </c>
      <c r="E3" s="124">
        <f>G14</f>
        <v>27000</v>
      </c>
      <c r="F3" s="145" t="s">
        <v>87</v>
      </c>
      <c r="G3" s="125">
        <v>18000</v>
      </c>
    </row>
    <row r="4" spans="1:7" x14ac:dyDescent="0.25">
      <c r="A4" s="44" t="s">
        <v>6</v>
      </c>
      <c r="B4" s="110">
        <v>1640</v>
      </c>
      <c r="C4" s="112">
        <v>1200</v>
      </c>
      <c r="D4" s="146" t="s">
        <v>90</v>
      </c>
      <c r="E4" s="124">
        <f>G20</f>
        <v>11078</v>
      </c>
      <c r="F4" s="145" t="s">
        <v>88</v>
      </c>
      <c r="G4" s="125">
        <v>15000</v>
      </c>
    </row>
    <row r="5" spans="1:7" x14ac:dyDescent="0.25">
      <c r="A5" s="44" t="s">
        <v>9</v>
      </c>
      <c r="B5" s="113">
        <v>3750</v>
      </c>
      <c r="C5" s="114">
        <v>5200</v>
      </c>
      <c r="D5" s="146" t="s">
        <v>140</v>
      </c>
      <c r="E5" s="124">
        <f>E17*'CFS template'!B20</f>
        <v>480</v>
      </c>
      <c r="F5" s="146" t="s">
        <v>120</v>
      </c>
      <c r="G5" s="125">
        <v>5990</v>
      </c>
    </row>
    <row r="6" spans="1:7" x14ac:dyDescent="0.25">
      <c r="A6" s="44" t="s">
        <v>12</v>
      </c>
      <c r="B6" s="110">
        <v>0</v>
      </c>
      <c r="C6" s="112">
        <v>0</v>
      </c>
      <c r="D6" s="146" t="s">
        <v>141</v>
      </c>
      <c r="E6" s="124">
        <v>68</v>
      </c>
      <c r="F6" s="146" t="s">
        <v>93</v>
      </c>
      <c r="G6" s="125">
        <f>SUM(G3:G5)</f>
        <v>38990</v>
      </c>
    </row>
    <row r="7" spans="1:7" x14ac:dyDescent="0.25">
      <c r="A7" s="107" t="s">
        <v>96</v>
      </c>
      <c r="B7" s="115"/>
      <c r="C7" s="116"/>
      <c r="D7" s="146"/>
      <c r="E7" s="124"/>
      <c r="F7" s="145"/>
      <c r="G7" s="61"/>
    </row>
    <row r="8" spans="1:7" x14ac:dyDescent="0.25">
      <c r="A8" s="44" t="s">
        <v>18</v>
      </c>
      <c r="B8" s="110">
        <v>2990</v>
      </c>
      <c r="C8" s="116"/>
      <c r="D8" s="146" t="s">
        <v>142</v>
      </c>
      <c r="E8" s="124">
        <v>0</v>
      </c>
      <c r="F8" s="147" t="s">
        <v>85</v>
      </c>
      <c r="G8" s="125"/>
    </row>
    <row r="9" spans="1:7" x14ac:dyDescent="0.25">
      <c r="A9" s="44" t="s">
        <v>19</v>
      </c>
      <c r="B9" s="110">
        <v>690</v>
      </c>
      <c r="C9" s="116"/>
      <c r="D9" s="146" t="s">
        <v>143</v>
      </c>
      <c r="E9" s="124">
        <v>0</v>
      </c>
      <c r="F9" s="146" t="s">
        <v>115</v>
      </c>
      <c r="G9" s="125">
        <v>5000</v>
      </c>
    </row>
    <row r="10" spans="1:7" x14ac:dyDescent="0.25">
      <c r="A10" s="107" t="s">
        <v>22</v>
      </c>
      <c r="B10" s="117"/>
      <c r="C10" s="118"/>
      <c r="D10" s="151" t="s">
        <v>144</v>
      </c>
      <c r="E10" s="124">
        <v>0</v>
      </c>
      <c r="F10" s="146" t="s">
        <v>117</v>
      </c>
      <c r="G10" s="125">
        <v>7000</v>
      </c>
    </row>
    <row r="11" spans="1:7" x14ac:dyDescent="0.25">
      <c r="A11" s="107" t="s">
        <v>26</v>
      </c>
      <c r="B11" s="117"/>
      <c r="C11" s="118"/>
      <c r="D11" s="146" t="s">
        <v>145</v>
      </c>
      <c r="E11" s="125">
        <v>30</v>
      </c>
      <c r="F11" s="146" t="s">
        <v>91</v>
      </c>
      <c r="G11" s="125">
        <v>8000</v>
      </c>
    </row>
    <row r="12" spans="1:7" x14ac:dyDescent="0.25">
      <c r="A12" s="44"/>
      <c r="B12" s="110"/>
      <c r="C12" s="112"/>
      <c r="D12" s="146" t="s">
        <v>146</v>
      </c>
      <c r="E12" s="124">
        <v>100</v>
      </c>
      <c r="F12" s="146" t="s">
        <v>116</v>
      </c>
      <c r="G12" s="125">
        <v>5000</v>
      </c>
    </row>
    <row r="13" spans="1:7" x14ac:dyDescent="0.25">
      <c r="A13" s="44" t="s">
        <v>31</v>
      </c>
      <c r="B13" s="110">
        <v>1500</v>
      </c>
      <c r="C13" s="112">
        <v>1270</v>
      </c>
      <c r="D13" s="151" t="s">
        <v>149</v>
      </c>
      <c r="E13" s="126">
        <v>287</v>
      </c>
      <c r="F13" s="146" t="s">
        <v>95</v>
      </c>
      <c r="G13" s="125">
        <v>2000</v>
      </c>
    </row>
    <row r="14" spans="1:7" x14ac:dyDescent="0.25">
      <c r="A14" s="44" t="s">
        <v>33</v>
      </c>
      <c r="B14" s="110">
        <v>500</v>
      </c>
      <c r="C14" s="112">
        <v>450</v>
      </c>
      <c r="D14" s="146"/>
      <c r="E14" s="126"/>
      <c r="F14" s="146" t="s">
        <v>94</v>
      </c>
      <c r="G14" s="125">
        <f>SUM(G9:G13)</f>
        <v>27000</v>
      </c>
    </row>
    <row r="15" spans="1:7" x14ac:dyDescent="0.25">
      <c r="A15" s="44" t="s">
        <v>35</v>
      </c>
      <c r="B15" s="110">
        <v>3000</v>
      </c>
      <c r="C15" s="112">
        <v>4000</v>
      </c>
      <c r="D15" s="146" t="s">
        <v>147</v>
      </c>
      <c r="E15" s="126">
        <v>0.1</v>
      </c>
      <c r="F15" s="145"/>
      <c r="G15" s="125"/>
    </row>
    <row r="16" spans="1:7" x14ac:dyDescent="0.25">
      <c r="A16" s="44" t="s">
        <v>37</v>
      </c>
      <c r="B16" s="110">
        <v>958</v>
      </c>
      <c r="C16" s="112">
        <v>880</v>
      </c>
      <c r="D16" s="146" t="s">
        <v>148</v>
      </c>
      <c r="E16" s="126">
        <v>0.4</v>
      </c>
      <c r="F16" s="147" t="s">
        <v>86</v>
      </c>
      <c r="G16" s="61"/>
    </row>
    <row r="17" spans="1:7" x14ac:dyDescent="0.25">
      <c r="A17" s="107" t="s">
        <v>40</v>
      </c>
      <c r="B17" s="117"/>
      <c r="C17" s="118"/>
      <c r="D17" s="146" t="s">
        <v>150</v>
      </c>
      <c r="E17" s="127">
        <v>0.06</v>
      </c>
      <c r="F17" s="146" t="s">
        <v>114</v>
      </c>
      <c r="G17" s="124">
        <v>6000</v>
      </c>
    </row>
    <row r="18" spans="1:7" x14ac:dyDescent="0.25">
      <c r="A18" s="107" t="s">
        <v>43</v>
      </c>
      <c r="B18" s="110">
        <v>2042</v>
      </c>
      <c r="C18" s="112">
        <v>1985</v>
      </c>
      <c r="D18" s="146"/>
      <c r="E18" s="124"/>
      <c r="F18" s="146" t="s">
        <v>89</v>
      </c>
      <c r="G18" s="124">
        <v>4000</v>
      </c>
    </row>
    <row r="19" spans="1:7" x14ac:dyDescent="0.25">
      <c r="A19" s="107" t="s">
        <v>47</v>
      </c>
      <c r="B19" s="119"/>
      <c r="C19" s="118"/>
      <c r="D19" s="146" t="s">
        <v>27</v>
      </c>
      <c r="E19" s="124">
        <v>350</v>
      </c>
      <c r="F19" s="146" t="s">
        <v>92</v>
      </c>
      <c r="G19" s="124">
        <v>1078</v>
      </c>
    </row>
    <row r="20" spans="1:7" x14ac:dyDescent="0.25">
      <c r="A20" s="106"/>
      <c r="B20" s="104"/>
      <c r="C20" s="105"/>
      <c r="D20" s="152"/>
      <c r="E20" s="124"/>
      <c r="F20" s="146" t="s">
        <v>94</v>
      </c>
      <c r="G20" s="124">
        <f>SUM(G17:G19)</f>
        <v>11078</v>
      </c>
    </row>
    <row r="21" spans="1:7" x14ac:dyDescent="0.25">
      <c r="A21" s="44" t="s">
        <v>50</v>
      </c>
      <c r="B21" s="110">
        <v>1900</v>
      </c>
      <c r="C21" s="112">
        <v>1900</v>
      </c>
      <c r="D21" s="146"/>
      <c r="E21" s="61"/>
      <c r="F21" s="146"/>
      <c r="G21" s="61"/>
    </row>
    <row r="22" spans="1:7" x14ac:dyDescent="0.25">
      <c r="A22" s="44" t="s">
        <v>51</v>
      </c>
      <c r="B22" s="120">
        <v>100</v>
      </c>
      <c r="C22" s="118"/>
      <c r="D22" s="146"/>
      <c r="E22" s="61"/>
      <c r="F22" s="146"/>
      <c r="G22" s="61"/>
    </row>
    <row r="23" spans="1:7" x14ac:dyDescent="0.25">
      <c r="A23" s="107" t="s">
        <v>53</v>
      </c>
      <c r="B23" s="117"/>
      <c r="C23" s="118"/>
      <c r="D23" s="146"/>
      <c r="E23" s="61"/>
      <c r="F23" s="146"/>
      <c r="G23" s="61"/>
    </row>
    <row r="24" spans="1:7" ht="15.75" thickBot="1" x14ac:dyDescent="0.3">
      <c r="A24" s="121" t="s">
        <v>54</v>
      </c>
      <c r="B24" s="122"/>
      <c r="C24" s="123"/>
      <c r="D24" s="148"/>
      <c r="E24" s="128"/>
      <c r="F24" s="148"/>
      <c r="G24" s="128"/>
    </row>
    <row r="26" spans="1:7" x14ac:dyDescent="0.25">
      <c r="A26" s="53"/>
      <c r="B26" t="s">
        <v>139</v>
      </c>
    </row>
  </sheetData>
  <customSheetViews>
    <customSheetView guid="{078A71FC-7296-45EA-917B-C712F42DA7F4}">
      <selection activeCell="G10" sqref="G10:G11"/>
      <pageMargins left="0" right="0" top="0" bottom="0" header="0" footer="0"/>
    </customSheetView>
    <customSheetView guid="{1ED1EB8F-C346-42C9-81C4-0794DCA17BB6}">
      <selection activeCell="G10" sqref="G10:G11"/>
      <pageMargins left="0" right="0" top="0" bottom="0" header="0" footer="0"/>
    </customSheetView>
  </customSheetView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5"/>
  <sheetViews>
    <sheetView zoomScale="145" zoomScaleNormal="145" workbookViewId="0">
      <selection activeCell="E1" sqref="E1"/>
    </sheetView>
  </sheetViews>
  <sheetFormatPr defaultRowHeight="17.25" customHeight="1" x14ac:dyDescent="0.25"/>
  <cols>
    <col min="1" max="1" width="25.140625" bestFit="1" customWidth="1"/>
    <col min="2" max="2" width="16.140625" bestFit="1" customWidth="1"/>
    <col min="3" max="3" width="13.7109375" bestFit="1" customWidth="1"/>
    <col min="4" max="4" width="15.7109375" bestFit="1" customWidth="1"/>
    <col min="6" max="6" width="37" customWidth="1"/>
  </cols>
  <sheetData>
    <row r="1" spans="1:6" ht="17.25" customHeight="1" x14ac:dyDescent="0.25">
      <c r="A1" s="103" t="s">
        <v>119</v>
      </c>
      <c r="B1" s="103"/>
      <c r="C1" s="103"/>
      <c r="D1" s="103"/>
    </row>
    <row r="2" spans="1:6" ht="17.25" customHeight="1" x14ac:dyDescent="0.25">
      <c r="A2" s="7" t="s">
        <v>97</v>
      </c>
      <c r="B2" s="7" t="s">
        <v>127</v>
      </c>
      <c r="C2" s="7" t="s">
        <v>126</v>
      </c>
      <c r="D2" s="7" t="s">
        <v>128</v>
      </c>
      <c r="F2" s="102" t="s">
        <v>151</v>
      </c>
    </row>
    <row r="3" spans="1:6" ht="17.25" customHeight="1" x14ac:dyDescent="0.25">
      <c r="A3" s="1" t="s">
        <v>98</v>
      </c>
      <c r="F3" s="102"/>
    </row>
    <row r="4" spans="1:6" ht="17.25" customHeight="1" x14ac:dyDescent="0.25">
      <c r="A4" t="s">
        <v>75</v>
      </c>
      <c r="B4" s="2">
        <f>'CFS template'!C31</f>
        <v>2.5</v>
      </c>
      <c r="C4" s="2">
        <f>'CFS template'!B31</f>
        <v>1.3541666666666667</v>
      </c>
      <c r="D4" s="2">
        <v>1.3541666666666667</v>
      </c>
      <c r="F4" s="102"/>
    </row>
    <row r="5" spans="1:6" ht="17.25" customHeight="1" x14ac:dyDescent="0.25">
      <c r="A5" t="s">
        <v>76</v>
      </c>
      <c r="B5" s="2">
        <f>'CFS template'!C32</f>
        <v>1.4</v>
      </c>
      <c r="C5" s="2">
        <f>'CFS template'!B32</f>
        <v>1.0204081632653061</v>
      </c>
      <c r="D5" s="2">
        <v>1.0204081632653061</v>
      </c>
      <c r="F5" s="102"/>
    </row>
    <row r="6" spans="1:6" ht="17.25" customHeight="1" x14ac:dyDescent="0.25">
      <c r="A6" s="1" t="s">
        <v>99</v>
      </c>
      <c r="F6" s="102"/>
    </row>
    <row r="7" spans="1:6" ht="17.25" customHeight="1" x14ac:dyDescent="0.25">
      <c r="A7" s="82" t="s">
        <v>77</v>
      </c>
      <c r="B7" s="3">
        <f>'CFS template'!C34</f>
        <v>1.03E-2</v>
      </c>
      <c r="C7" s="3">
        <f>'CFS template'!B34</f>
        <v>4.2500000000000003E-3</v>
      </c>
      <c r="D7" s="3">
        <v>4.2500000000000003E-3</v>
      </c>
      <c r="F7" s="102"/>
    </row>
    <row r="8" spans="1:6" ht="17.25" customHeight="1" x14ac:dyDescent="0.25">
      <c r="A8" t="s">
        <v>78</v>
      </c>
      <c r="B8" s="3">
        <f>'CFS template'!C35</f>
        <v>3.3000000000000002E-2</v>
      </c>
      <c r="C8" s="3">
        <f>'CFS template'!B35</f>
        <v>6.5000000000000002E-2</v>
      </c>
      <c r="D8" s="3">
        <v>6.5000000000000002E-2</v>
      </c>
      <c r="F8" s="102"/>
    </row>
    <row r="9" spans="1:6" ht="17.25" customHeight="1" x14ac:dyDescent="0.25">
      <c r="A9" t="s">
        <v>80</v>
      </c>
      <c r="B9" s="3">
        <f>'CFS template'!C37</f>
        <v>0.107</v>
      </c>
      <c r="C9" s="3">
        <f>'CFS template'!B37</f>
        <v>8.5000000000000006E-2</v>
      </c>
      <c r="D9" s="3">
        <v>8.5000000000000006E-2</v>
      </c>
      <c r="F9" s="102"/>
    </row>
    <row r="10" spans="1:6" ht="17.25" customHeight="1" x14ac:dyDescent="0.25">
      <c r="A10" s="1" t="s">
        <v>100</v>
      </c>
      <c r="F10" s="102"/>
    </row>
    <row r="11" spans="1:6" ht="17.25" customHeight="1" x14ac:dyDescent="0.25">
      <c r="A11" t="s">
        <v>62</v>
      </c>
      <c r="B11">
        <f>'CFS template'!C40</f>
        <v>7.7</v>
      </c>
      <c r="C11" s="2">
        <f>'CFS template'!B40</f>
        <v>10.666666666666666</v>
      </c>
      <c r="D11" s="2">
        <v>10.666666666666666</v>
      </c>
      <c r="F11" s="102"/>
    </row>
    <row r="12" spans="1:6" ht="17.25" customHeight="1" x14ac:dyDescent="0.25">
      <c r="A12" t="s">
        <v>64</v>
      </c>
      <c r="B12">
        <f>'CFS template'!C41</f>
        <v>47.4</v>
      </c>
      <c r="C12" s="2">
        <f>'CFS template'!B41</f>
        <v>34.21875</v>
      </c>
      <c r="D12" s="2">
        <v>34.21875</v>
      </c>
      <c r="F12" s="102"/>
    </row>
    <row r="13" spans="1:6" ht="17.25" customHeight="1" x14ac:dyDescent="0.25">
      <c r="A13" t="s">
        <v>65</v>
      </c>
      <c r="B13">
        <f>'CFS template'!C42</f>
        <v>3.2</v>
      </c>
      <c r="C13" s="2">
        <f>'CFS template'!B42</f>
        <v>4</v>
      </c>
      <c r="D13" s="2">
        <v>4</v>
      </c>
      <c r="F13" s="102"/>
    </row>
    <row r="14" spans="1:6" ht="17.25" customHeight="1" x14ac:dyDescent="0.25">
      <c r="A14" t="s">
        <v>67</v>
      </c>
      <c r="B14">
        <f>'CFS template'!C43</f>
        <v>114.1</v>
      </c>
      <c r="C14" s="2">
        <f>'CFS template'!B43</f>
        <v>91.25</v>
      </c>
      <c r="D14" s="2">
        <v>91.25</v>
      </c>
      <c r="F14" s="102"/>
    </row>
    <row r="15" spans="1:6" ht="17.25" customHeight="1" x14ac:dyDescent="0.25">
      <c r="A15" t="s">
        <v>69</v>
      </c>
      <c r="B15">
        <f>'CFS template'!C44</f>
        <v>11.41</v>
      </c>
      <c r="C15" s="2">
        <f>'CFS template'!B44</f>
        <v>24.390243902439025</v>
      </c>
      <c r="D15" s="2">
        <v>24.390243902439025</v>
      </c>
      <c r="F15" s="102"/>
    </row>
    <row r="16" spans="1:6" ht="17.25" customHeight="1" x14ac:dyDescent="0.25">
      <c r="A16" t="s">
        <v>71</v>
      </c>
      <c r="B16">
        <f>'CFS template'!C45</f>
        <v>32</v>
      </c>
      <c r="C16" s="2">
        <f>'CFS template'!B45</f>
        <v>14.965</v>
      </c>
      <c r="D16" s="2">
        <v>14.965</v>
      </c>
      <c r="F16" s="102"/>
    </row>
    <row r="17" spans="1:4" ht="17.25" customHeight="1" x14ac:dyDescent="0.25">
      <c r="A17" t="s">
        <v>73</v>
      </c>
      <c r="B17">
        <v>12.59</v>
      </c>
      <c r="C17" s="2">
        <f>'CFS template'!B46</f>
        <v>9.3333333333333339</v>
      </c>
      <c r="D17" s="2">
        <v>9.33</v>
      </c>
    </row>
    <row r="18" spans="1:4" ht="17.25" customHeight="1" x14ac:dyDescent="0.25">
      <c r="A18" t="s">
        <v>74</v>
      </c>
      <c r="B18">
        <v>29</v>
      </c>
      <c r="C18" s="2">
        <f>'CFS template'!B47</f>
        <v>39.107142857142854</v>
      </c>
      <c r="D18" s="2">
        <v>39.119999999999997</v>
      </c>
    </row>
    <row r="19" spans="1:4" ht="17.25" customHeight="1" x14ac:dyDescent="0.25">
      <c r="A19" s="1" t="s">
        <v>101</v>
      </c>
    </row>
    <row r="20" spans="1:4" ht="17.25" customHeight="1" x14ac:dyDescent="0.25">
      <c r="A20" t="s">
        <v>61</v>
      </c>
      <c r="B20" s="2">
        <f>'CFS template'!C49</f>
        <v>1.3</v>
      </c>
      <c r="C20" s="2">
        <f>'CFS template'!B49</f>
        <v>1.0607586438402148</v>
      </c>
      <c r="D20" s="2">
        <v>1.0606060606060606</v>
      </c>
    </row>
    <row r="21" spans="1:4" ht="17.25" customHeight="1" x14ac:dyDescent="0.25">
      <c r="A21" t="s">
        <v>63</v>
      </c>
      <c r="B21" s="2">
        <f>'CFS template'!C50</f>
        <v>0.7</v>
      </c>
      <c r="C21" s="2">
        <f>'CFS template'!B50</f>
        <v>0.43135280295401141</v>
      </c>
      <c r="D21" s="2">
        <v>0.43135280295401141</v>
      </c>
    </row>
    <row r="22" spans="1:4" ht="17.25" customHeight="1" x14ac:dyDescent="0.25">
      <c r="A22" s="1" t="s">
        <v>102</v>
      </c>
    </row>
    <row r="23" spans="1:4" ht="17.25" customHeight="1" x14ac:dyDescent="0.25">
      <c r="A23" t="s">
        <v>68</v>
      </c>
      <c r="B23" s="2">
        <f>'CFS template'!C52</f>
        <v>0.91</v>
      </c>
      <c r="C23" s="2">
        <f>'CFS template'!B52</f>
        <v>0.8</v>
      </c>
      <c r="D23" s="2">
        <v>0.8</v>
      </c>
    </row>
    <row r="24" spans="1:4" ht="17.25" customHeight="1" x14ac:dyDescent="0.25">
      <c r="A24" t="s">
        <v>70</v>
      </c>
      <c r="B24" s="2">
        <f>'CFS template'!C53</f>
        <v>2</v>
      </c>
      <c r="C24" s="2">
        <f>'CFS template'!B53</f>
        <v>4</v>
      </c>
      <c r="D24" s="2">
        <v>4</v>
      </c>
    </row>
    <row r="25" spans="1:4" ht="17.25" customHeight="1" x14ac:dyDescent="0.25">
      <c r="A25" t="s">
        <v>72</v>
      </c>
      <c r="B25" s="2">
        <f>'CFS template'!C54</f>
        <v>2.2000000000000002</v>
      </c>
      <c r="C25" s="2">
        <f>'CFS template'!B54</f>
        <v>5</v>
      </c>
      <c r="D25" s="2">
        <v>5</v>
      </c>
    </row>
  </sheetData>
  <customSheetViews>
    <customSheetView guid="{078A71FC-7296-45EA-917B-C712F42DA7F4}">
      <selection activeCell="C5" sqref="C5"/>
      <pageMargins left="0" right="0" top="0" bottom="0" header="0" footer="0"/>
    </customSheetView>
    <customSheetView guid="{1ED1EB8F-C346-42C9-81C4-0794DCA17BB6}">
      <selection activeCell="C5" sqref="C5"/>
      <pageMargins left="0" right="0" top="0" bottom="0" header="0" footer="0"/>
    </customSheetView>
  </customSheetViews>
  <mergeCells count="2">
    <mergeCell ref="A1:D1"/>
    <mergeCell ref="F2:F1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zoomScale="130" zoomScaleNormal="130" workbookViewId="0">
      <selection activeCell="I32" sqref="I32"/>
    </sheetView>
  </sheetViews>
  <sheetFormatPr defaultRowHeight="19.5" customHeight="1" x14ac:dyDescent="0.25"/>
  <cols>
    <col min="1" max="1" width="36.42578125" customWidth="1"/>
    <col min="2" max="3" width="14.140625" customWidth="1"/>
    <col min="4" max="4" width="13.42578125" bestFit="1" customWidth="1"/>
    <col min="5" max="5" width="12.140625" customWidth="1"/>
    <col min="6" max="6" width="16.28515625" bestFit="1" customWidth="1"/>
    <col min="8" max="8" width="36.42578125" customWidth="1"/>
  </cols>
  <sheetData>
    <row r="1" spans="1:8" ht="19.5" customHeight="1" x14ac:dyDescent="0.25">
      <c r="A1" s="68"/>
      <c r="B1" s="56" t="s">
        <v>103</v>
      </c>
      <c r="C1" s="133" t="s">
        <v>132</v>
      </c>
      <c r="D1" s="56" t="s">
        <v>103</v>
      </c>
      <c r="E1" s="133" t="s">
        <v>132</v>
      </c>
      <c r="F1" s="57" t="s">
        <v>58</v>
      </c>
    </row>
    <row r="2" spans="1:8" ht="19.5" customHeight="1" x14ac:dyDescent="0.25">
      <c r="A2" s="55"/>
      <c r="B2" s="58">
        <v>43100</v>
      </c>
      <c r="C2" s="134">
        <v>2017</v>
      </c>
      <c r="D2" s="58">
        <v>43465</v>
      </c>
      <c r="E2" s="134">
        <v>2018</v>
      </c>
      <c r="F2" s="59" t="s">
        <v>133</v>
      </c>
    </row>
    <row r="3" spans="1:8" ht="19.5" customHeight="1" x14ac:dyDescent="0.25">
      <c r="A3" s="72" t="s">
        <v>104</v>
      </c>
      <c r="B3" s="75"/>
      <c r="C3" s="135"/>
      <c r="D3" s="75"/>
      <c r="E3" s="135"/>
      <c r="F3" s="76"/>
    </row>
    <row r="4" spans="1:8" ht="19.5" customHeight="1" x14ac:dyDescent="0.25">
      <c r="A4" s="69" t="s">
        <v>105</v>
      </c>
      <c r="B4" s="60"/>
      <c r="C4" s="136"/>
      <c r="D4" s="60"/>
      <c r="E4" s="136"/>
      <c r="F4" s="62"/>
      <c r="H4" s="102" t="s">
        <v>151</v>
      </c>
    </row>
    <row r="5" spans="1:8" ht="19.5" customHeight="1" x14ac:dyDescent="0.25">
      <c r="A5" s="55" t="s">
        <v>4</v>
      </c>
      <c r="B5" s="63">
        <f>'CFS template'!B3/'CFS template'!B12</f>
        <v>9.2999999999999999E-2</v>
      </c>
      <c r="C5" s="132">
        <v>9.2999999999999999E-2</v>
      </c>
      <c r="D5" s="139">
        <f>'CFS template'!C3/'CFS template'!C12</f>
        <v>5.7692307692307696E-2</v>
      </c>
      <c r="E5" s="141">
        <v>5.7692307692307696E-2</v>
      </c>
      <c r="F5" s="64">
        <v>6.3E-2</v>
      </c>
      <c r="H5" s="102"/>
    </row>
    <row r="6" spans="1:8" ht="19.5" customHeight="1" x14ac:dyDescent="0.25">
      <c r="A6" s="55" t="s">
        <v>6</v>
      </c>
      <c r="B6" s="63">
        <f>'CFS template'!B4/'CFS template'!B12</f>
        <v>0.16400000000000001</v>
      </c>
      <c r="C6" s="132">
        <v>0.16400000000000001</v>
      </c>
      <c r="D6" s="139">
        <f>'CFS template'!C4/'CFS template'!C12</f>
        <v>0.11538461538461539</v>
      </c>
      <c r="E6" s="141">
        <v>0.11538461538461539</v>
      </c>
      <c r="F6" s="64">
        <v>0.26400000000000001</v>
      </c>
      <c r="H6" s="102"/>
    </row>
    <row r="7" spans="1:8" ht="19.5" customHeight="1" x14ac:dyDescent="0.25">
      <c r="A7" s="55" t="s">
        <v>9</v>
      </c>
      <c r="B7" s="63">
        <f>'CFS template'!B5/'CFS template'!B12</f>
        <v>0.375</v>
      </c>
      <c r="C7" s="132">
        <v>0.375</v>
      </c>
      <c r="D7" s="139">
        <f>'CFS template'!C5/'CFS template'!C12</f>
        <v>0.5</v>
      </c>
      <c r="E7" s="141">
        <v>0.5</v>
      </c>
      <c r="F7" s="64">
        <v>0.25600000000000001</v>
      </c>
      <c r="H7" s="102"/>
    </row>
    <row r="8" spans="1:8" ht="19.5" customHeight="1" x14ac:dyDescent="0.25">
      <c r="A8" s="70" t="s">
        <v>130</v>
      </c>
      <c r="B8" s="63">
        <f>SUM(B5:B7)</f>
        <v>0.63200000000000001</v>
      </c>
      <c r="C8" s="132">
        <f>SUM(C5:C7)</f>
        <v>0.63200000000000001</v>
      </c>
      <c r="D8" s="139">
        <f>SUM(D5:D7)</f>
        <v>0.67307692307692313</v>
      </c>
      <c r="E8" s="141">
        <f>SUM(E5:E7)</f>
        <v>0.67307692307692313</v>
      </c>
      <c r="F8" s="64">
        <f>SUM(F5:F7)</f>
        <v>0.58299999999999996</v>
      </c>
      <c r="H8" s="102"/>
    </row>
    <row r="9" spans="1:8" ht="19.5" customHeight="1" x14ac:dyDescent="0.25">
      <c r="A9" s="69" t="s">
        <v>106</v>
      </c>
      <c r="B9" s="63"/>
      <c r="C9" s="132"/>
      <c r="D9" s="139"/>
      <c r="E9" s="141"/>
      <c r="F9" s="62"/>
      <c r="H9" s="102"/>
    </row>
    <row r="10" spans="1:8" ht="19.5" customHeight="1" x14ac:dyDescent="0.25">
      <c r="A10" s="55" t="s">
        <v>18</v>
      </c>
      <c r="B10" s="63">
        <f>'CFS template'!B9/'CFS template'!B12</f>
        <v>0.29899999999999999</v>
      </c>
      <c r="C10" s="132">
        <v>0.29899999999999999</v>
      </c>
      <c r="D10" s="139">
        <f>'CFS template'!C9/'CFS template'!C12</f>
        <v>0.26057692307692309</v>
      </c>
      <c r="E10" s="141">
        <v>0.26057692307692309</v>
      </c>
      <c r="F10" s="64">
        <v>0.35699999999999998</v>
      </c>
      <c r="H10" s="102"/>
    </row>
    <row r="11" spans="1:8" ht="19.5" customHeight="1" x14ac:dyDescent="0.25">
      <c r="A11" s="55" t="s">
        <v>19</v>
      </c>
      <c r="B11" s="63">
        <f>'CFS template'!B10/'CFS template'!B12</f>
        <v>6.9000000000000006E-2</v>
      </c>
      <c r="C11" s="132">
        <v>6.9000000000000006E-2</v>
      </c>
      <c r="D11" s="139">
        <f>'CFS template'!C10/'CFS template'!C12</f>
        <v>6.6346153846153846E-2</v>
      </c>
      <c r="E11" s="141">
        <v>6.6346153846153846E-2</v>
      </c>
      <c r="F11" s="64">
        <v>0.06</v>
      </c>
      <c r="H11" s="102"/>
    </row>
    <row r="12" spans="1:8" ht="19.5" customHeight="1" x14ac:dyDescent="0.25">
      <c r="A12" s="55" t="s">
        <v>131</v>
      </c>
      <c r="B12" s="63">
        <f>SUM(B10:B11)</f>
        <v>0.36799999999999999</v>
      </c>
      <c r="C12" s="132">
        <v>0.36799999999999999</v>
      </c>
      <c r="D12" s="139">
        <f>SUM(D10:D11)</f>
        <v>0.32692307692307693</v>
      </c>
      <c r="E12" s="141">
        <v>0.32692307692307693</v>
      </c>
      <c r="F12" s="64">
        <v>0.41699999999999998</v>
      </c>
      <c r="H12" s="102"/>
    </row>
    <row r="13" spans="1:8" ht="19.5" customHeight="1" x14ac:dyDescent="0.25">
      <c r="A13" s="69" t="s">
        <v>26</v>
      </c>
      <c r="B13" s="63">
        <f>B8+B12</f>
        <v>1</v>
      </c>
      <c r="C13" s="132">
        <f>C8+C12</f>
        <v>1</v>
      </c>
      <c r="D13" s="63">
        <f>D8+D12</f>
        <v>1</v>
      </c>
      <c r="E13" s="132">
        <f>E8+E12</f>
        <v>1</v>
      </c>
      <c r="F13" s="65">
        <f>F8+F12</f>
        <v>1</v>
      </c>
      <c r="H13" s="102"/>
    </row>
    <row r="14" spans="1:8" ht="19.5" customHeight="1" x14ac:dyDescent="0.25">
      <c r="A14" s="72" t="s">
        <v>107</v>
      </c>
      <c r="B14" s="73"/>
      <c r="C14" s="137"/>
      <c r="D14" s="140"/>
      <c r="E14" s="142"/>
      <c r="F14" s="74"/>
      <c r="H14" s="102"/>
    </row>
    <row r="15" spans="1:8" ht="19.5" customHeight="1" x14ac:dyDescent="0.25">
      <c r="A15" s="69" t="s">
        <v>108</v>
      </c>
      <c r="B15" s="63"/>
      <c r="C15" s="132"/>
      <c r="D15" s="139"/>
      <c r="E15" s="141"/>
      <c r="F15" s="62"/>
      <c r="H15" s="102"/>
    </row>
    <row r="16" spans="1:8" ht="19.5" customHeight="1" x14ac:dyDescent="0.25">
      <c r="A16" s="55" t="s">
        <v>31</v>
      </c>
      <c r="B16" s="63">
        <f>'CFS template'!B14/'CFS template'!B12</f>
        <v>0.15</v>
      </c>
      <c r="C16" s="132">
        <v>0.15</v>
      </c>
      <c r="D16" s="139">
        <f>'CFS template'!C14/'CFS template'!C12</f>
        <v>0.12211538461538461</v>
      </c>
      <c r="E16" s="141">
        <v>0.12211538461538461</v>
      </c>
      <c r="F16" s="64">
        <v>0.13900000000000001</v>
      </c>
      <c r="H16" s="102"/>
    </row>
    <row r="17" spans="1:8" ht="19.5" customHeight="1" x14ac:dyDescent="0.25">
      <c r="A17" s="55" t="s">
        <v>109</v>
      </c>
      <c r="B17" s="63">
        <f>'CFS template'!B15/'CFS template'!B12</f>
        <v>0.05</v>
      </c>
      <c r="C17" s="132">
        <v>0.05</v>
      </c>
      <c r="D17" s="139">
        <f>'CFS template'!C15/'CFS template'!C12</f>
        <v>4.3269230769230768E-2</v>
      </c>
      <c r="E17" s="141">
        <v>4.3269230769230768E-2</v>
      </c>
      <c r="F17" s="64">
        <v>3.5999999999999997E-2</v>
      </c>
      <c r="H17" s="90"/>
    </row>
    <row r="18" spans="1:8" ht="19.5" customHeight="1" x14ac:dyDescent="0.25">
      <c r="A18" s="55" t="s">
        <v>35</v>
      </c>
      <c r="B18" s="63">
        <f>'CFS template'!B16/'CFS template'!B12</f>
        <v>0.3</v>
      </c>
      <c r="C18" s="132">
        <v>0.3</v>
      </c>
      <c r="D18" s="139">
        <f>'CFS template'!C16/'CFS template'!C12</f>
        <v>0.38461538461538464</v>
      </c>
      <c r="E18" s="141">
        <v>0.38461538461538464</v>
      </c>
      <c r="F18" s="64">
        <v>0.187</v>
      </c>
      <c r="H18" s="90"/>
    </row>
    <row r="19" spans="1:8" ht="19.5" customHeight="1" x14ac:dyDescent="0.25">
      <c r="A19" s="55" t="s">
        <v>37</v>
      </c>
      <c r="B19" s="63">
        <f>'CFS template'!B17/'CFS template'!B12</f>
        <v>9.5799999999999996E-2</v>
      </c>
      <c r="C19" s="132">
        <v>9.5799999999999996E-2</v>
      </c>
      <c r="D19" s="139">
        <f>'CFS template'!C17/'CFS template'!C12</f>
        <v>8.461538461538462E-2</v>
      </c>
      <c r="E19" s="141">
        <v>8.461538461538462E-2</v>
      </c>
      <c r="F19" s="64">
        <v>6.8000000000000005E-2</v>
      </c>
    </row>
    <row r="20" spans="1:8" ht="19.5" customHeight="1" x14ac:dyDescent="0.25">
      <c r="A20" s="70" t="s">
        <v>129</v>
      </c>
      <c r="B20" s="63">
        <f>B16+B17+B18+B19</f>
        <v>0.5958</v>
      </c>
      <c r="C20" s="132">
        <f>C16+C17+C18+C19</f>
        <v>0.5958</v>
      </c>
      <c r="D20" s="63">
        <f>D16+D17+D18+D19</f>
        <v>0.63461538461538469</v>
      </c>
      <c r="E20" s="132">
        <f>E16+E17+E18+E19</f>
        <v>0.63461538461538469</v>
      </c>
      <c r="F20" s="65">
        <f>F16+F17+F18+F19</f>
        <v>0.43</v>
      </c>
    </row>
    <row r="21" spans="1:8" ht="19.5" customHeight="1" x14ac:dyDescent="0.25">
      <c r="A21" s="55" t="s">
        <v>110</v>
      </c>
      <c r="B21" s="63">
        <f>'CFS template'!B19/'CFS template'!B12</f>
        <v>0.20419999999999999</v>
      </c>
      <c r="C21" s="132">
        <v>0.20419999999999999</v>
      </c>
      <c r="D21" s="139">
        <f>'CFS template'!C19/'CFS template'!C12</f>
        <v>0.1908653846153846</v>
      </c>
      <c r="E21" s="141">
        <v>0.1908653846153846</v>
      </c>
      <c r="F21" s="64">
        <v>0.13400000000000001</v>
      </c>
    </row>
    <row r="22" spans="1:8" ht="19.5" customHeight="1" x14ac:dyDescent="0.25">
      <c r="A22" s="69" t="s">
        <v>47</v>
      </c>
      <c r="B22" s="63">
        <f>B20+B21</f>
        <v>0.8</v>
      </c>
      <c r="C22" s="132">
        <v>0.8</v>
      </c>
      <c r="D22" s="139">
        <f>D20+D21</f>
        <v>0.8254807692307693</v>
      </c>
      <c r="E22" s="141">
        <f>E20+E21</f>
        <v>0.8254807692307693</v>
      </c>
      <c r="F22" s="64">
        <f>F20+F21</f>
        <v>0.56400000000000006</v>
      </c>
    </row>
    <row r="23" spans="1:8" ht="19.5" customHeight="1" x14ac:dyDescent="0.25">
      <c r="A23" s="69" t="s">
        <v>111</v>
      </c>
      <c r="B23" s="63">
        <f>'CFS template'!B24/'CFS template'!B12</f>
        <v>0.2</v>
      </c>
      <c r="C23" s="132">
        <v>0.2</v>
      </c>
      <c r="D23" s="139">
        <f>'CFS template'!C24/'CFS template'!C12</f>
        <v>0.17451923076923076</v>
      </c>
      <c r="E23" s="141">
        <v>0.17451923076923076</v>
      </c>
      <c r="F23" s="64">
        <v>0.436</v>
      </c>
    </row>
    <row r="24" spans="1:8" ht="19.5" customHeight="1" thickBot="1" x14ac:dyDescent="0.3">
      <c r="A24" s="71" t="s">
        <v>54</v>
      </c>
      <c r="B24" s="66">
        <f>B22 + B23</f>
        <v>1</v>
      </c>
      <c r="C24" s="138">
        <f>C22 + C23</f>
        <v>1</v>
      </c>
      <c r="D24" s="66">
        <f>D22 + D23</f>
        <v>1</v>
      </c>
      <c r="E24" s="138">
        <f>E22 + E23</f>
        <v>1</v>
      </c>
      <c r="F24" s="67">
        <f>F22 + F23</f>
        <v>1</v>
      </c>
    </row>
  </sheetData>
  <customSheetViews>
    <customSheetView guid="{078A71FC-7296-45EA-917B-C712F42DA7F4}" topLeftCell="A11">
      <selection activeCell="D33" sqref="D33"/>
      <pageMargins left="0" right="0" top="0" bottom="0" header="0" footer="0"/>
    </customSheetView>
    <customSheetView guid="{1ED1EB8F-C346-42C9-81C4-0794DCA17BB6}" topLeftCell="A11">
      <selection activeCell="D33" sqref="D33"/>
      <pageMargins left="0" right="0" top="0" bottom="0" header="0" footer="0"/>
    </customSheetView>
  </customSheetViews>
  <mergeCells count="1">
    <mergeCell ref="H4:H1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1"/>
  <sheetViews>
    <sheetView zoomScale="130" zoomScaleNormal="130" workbookViewId="0">
      <selection activeCell="I25" sqref="I25"/>
    </sheetView>
  </sheetViews>
  <sheetFormatPr defaultRowHeight="15" x14ac:dyDescent="0.25"/>
  <cols>
    <col min="1" max="1" width="7.28515625" style="54" customWidth="1"/>
    <col min="2" max="2" width="38" bestFit="1" customWidth="1"/>
    <col min="3" max="6" width="20.5703125" customWidth="1"/>
    <col min="7" max="7" width="10.5703125" customWidth="1"/>
    <col min="8" max="8" width="31.85546875" customWidth="1"/>
  </cols>
  <sheetData>
    <row r="1" spans="1:8" ht="27.75" customHeight="1" x14ac:dyDescent="0.25">
      <c r="A1" s="77"/>
      <c r="B1" s="78"/>
      <c r="C1" s="77" t="s">
        <v>136</v>
      </c>
      <c r="D1" s="77" t="s">
        <v>134</v>
      </c>
      <c r="E1" s="77" t="s">
        <v>135</v>
      </c>
      <c r="F1" s="77" t="s">
        <v>127</v>
      </c>
    </row>
    <row r="2" spans="1:8" x14ac:dyDescent="0.25">
      <c r="A2" s="54" t="s">
        <v>122</v>
      </c>
      <c r="B2" t="s">
        <v>5</v>
      </c>
      <c r="C2" s="79">
        <f>'CFS template'!F3</f>
        <v>38990</v>
      </c>
      <c r="D2" s="80">
        <f>C2/C6</f>
        <v>0.97475000000000001</v>
      </c>
      <c r="E2" s="80">
        <v>0.97475000000000001</v>
      </c>
      <c r="F2" s="53"/>
      <c r="H2" s="102" t="s">
        <v>151</v>
      </c>
    </row>
    <row r="3" spans="1:8" ht="15" customHeight="1" x14ac:dyDescent="0.25">
      <c r="A3" s="54" t="s">
        <v>122</v>
      </c>
      <c r="B3" t="s">
        <v>7</v>
      </c>
      <c r="C3" s="79">
        <f>'CFS template'!F4</f>
        <v>-440</v>
      </c>
      <c r="D3" s="80">
        <f>C3/C6</f>
        <v>-1.0999999999999999E-2</v>
      </c>
      <c r="E3" s="80">
        <v>-1.0999999999999999E-2</v>
      </c>
      <c r="F3" s="53"/>
      <c r="H3" s="102"/>
    </row>
    <row r="4" spans="1:8" x14ac:dyDescent="0.25">
      <c r="A4" s="54" t="s">
        <v>122</v>
      </c>
      <c r="B4" t="s">
        <v>10</v>
      </c>
      <c r="C4" s="79">
        <f>'CFS template'!F5</f>
        <v>1450</v>
      </c>
      <c r="D4" s="80">
        <f>C4/C6</f>
        <v>3.6249999999999998E-2</v>
      </c>
      <c r="E4" s="80">
        <v>3.6249999999999998E-2</v>
      </c>
      <c r="F4" s="53"/>
      <c r="H4" s="102"/>
    </row>
    <row r="5" spans="1:8" x14ac:dyDescent="0.25">
      <c r="A5" s="54" t="s">
        <v>122</v>
      </c>
      <c r="B5" t="s">
        <v>137</v>
      </c>
      <c r="C5" s="79">
        <f>'CFS template'!F6</f>
        <v>0</v>
      </c>
      <c r="D5" s="80">
        <f>C5/C6</f>
        <v>0</v>
      </c>
      <c r="E5" s="80">
        <v>0</v>
      </c>
      <c r="F5" s="53"/>
      <c r="H5" s="102"/>
    </row>
    <row r="6" spans="1:8" x14ac:dyDescent="0.25">
      <c r="A6" s="54" t="s">
        <v>121</v>
      </c>
      <c r="B6" s="7" t="s">
        <v>16</v>
      </c>
      <c r="C6" s="79">
        <f>'CFS template'!F7</f>
        <v>40000</v>
      </c>
      <c r="D6" s="80">
        <v>1</v>
      </c>
      <c r="E6" s="80">
        <v>1</v>
      </c>
      <c r="F6" s="80">
        <v>1</v>
      </c>
      <c r="H6" s="102"/>
    </row>
    <row r="7" spans="1:8" x14ac:dyDescent="0.25">
      <c r="C7" s="81"/>
      <c r="D7" s="80"/>
      <c r="E7" s="80"/>
      <c r="F7" s="80"/>
      <c r="H7" s="102"/>
    </row>
    <row r="8" spans="1:8" x14ac:dyDescent="0.25">
      <c r="A8" s="54" t="s">
        <v>122</v>
      </c>
      <c r="B8" t="s">
        <v>8</v>
      </c>
      <c r="C8" s="79">
        <f>'CFS template'!F9</f>
        <v>27000</v>
      </c>
      <c r="D8" s="80">
        <f>C8/C6</f>
        <v>0.67500000000000004</v>
      </c>
      <c r="E8" s="80">
        <v>0.67500000000000004</v>
      </c>
      <c r="F8" s="80">
        <v>0.71399999999999997</v>
      </c>
      <c r="H8" s="102"/>
    </row>
    <row r="9" spans="1:8" x14ac:dyDescent="0.25">
      <c r="A9" s="54" t="s">
        <v>122</v>
      </c>
      <c r="B9" t="s">
        <v>138</v>
      </c>
      <c r="C9" s="79">
        <f>'CFS template'!F10</f>
        <v>1000</v>
      </c>
      <c r="D9" s="80">
        <f>C9/C6</f>
        <v>2.5000000000000001E-2</v>
      </c>
      <c r="E9" s="80">
        <v>2.5000000000000001E-2</v>
      </c>
      <c r="F9" s="53"/>
      <c r="H9" s="102"/>
    </row>
    <row r="10" spans="1:8" x14ac:dyDescent="0.25">
      <c r="A10" s="54" t="s">
        <v>122</v>
      </c>
      <c r="B10" t="s">
        <v>11</v>
      </c>
      <c r="C10" s="79">
        <f>'CFS template'!F11</f>
        <v>11078</v>
      </c>
      <c r="D10" s="80">
        <f>C10/C6</f>
        <v>0.27694999999999997</v>
      </c>
      <c r="E10" s="80">
        <v>0.27694999999999997</v>
      </c>
      <c r="F10" s="80">
        <v>0.22500000000000001</v>
      </c>
      <c r="H10" s="102"/>
    </row>
    <row r="11" spans="1:8" x14ac:dyDescent="0.25">
      <c r="A11" s="54" t="s">
        <v>122</v>
      </c>
      <c r="B11" t="s">
        <v>24</v>
      </c>
      <c r="C11" s="79">
        <f>'CFS template'!F12</f>
        <v>-78</v>
      </c>
      <c r="D11" s="80">
        <f>C11/C6</f>
        <v>-1.9499999999999999E-3</v>
      </c>
      <c r="E11" s="80">
        <v>-1.9499999999999999E-3</v>
      </c>
      <c r="F11" s="53"/>
      <c r="H11" s="102"/>
    </row>
    <row r="12" spans="1:8" x14ac:dyDescent="0.25">
      <c r="A12" s="54" t="s">
        <v>122</v>
      </c>
      <c r="B12" t="s">
        <v>27</v>
      </c>
      <c r="C12" s="79">
        <f>'CFS template'!F13</f>
        <v>350</v>
      </c>
      <c r="D12" s="80">
        <f>C12/C6</f>
        <v>8.7500000000000008E-3</v>
      </c>
      <c r="E12" s="80">
        <v>8.7500000000000008E-3</v>
      </c>
      <c r="F12" s="80">
        <v>1.7500000000000002E-2</v>
      </c>
      <c r="H12" s="102"/>
    </row>
    <row r="13" spans="1:8" x14ac:dyDescent="0.25">
      <c r="A13" s="54" t="s">
        <v>121</v>
      </c>
      <c r="B13" s="7" t="s">
        <v>29</v>
      </c>
      <c r="C13" s="79">
        <f>'CFS template'!F14</f>
        <v>39350</v>
      </c>
      <c r="D13" s="80">
        <f>C13/C6</f>
        <v>0.98375000000000001</v>
      </c>
      <c r="E13" s="80">
        <v>0.98375000000000001</v>
      </c>
      <c r="F13" s="53"/>
      <c r="H13" s="102"/>
    </row>
    <row r="14" spans="1:8" x14ac:dyDescent="0.25">
      <c r="C14" s="81"/>
      <c r="D14" s="80"/>
      <c r="E14" s="80"/>
      <c r="F14" s="80"/>
      <c r="H14" s="102"/>
    </row>
    <row r="15" spans="1:8" x14ac:dyDescent="0.25">
      <c r="B15" s="7" t="s">
        <v>34</v>
      </c>
      <c r="C15" s="79">
        <f>'CFS template'!F16</f>
        <v>650</v>
      </c>
      <c r="D15" s="80">
        <f>C15/C6</f>
        <v>1.6250000000000001E-2</v>
      </c>
      <c r="E15" s="80">
        <v>1.6250000000000001E-2</v>
      </c>
      <c r="F15" s="80">
        <v>4.3499999999999997E-2</v>
      </c>
      <c r="H15" s="102"/>
    </row>
    <row r="16" spans="1:8" x14ac:dyDescent="0.25">
      <c r="A16" s="54" t="s">
        <v>123</v>
      </c>
      <c r="B16" t="s">
        <v>38</v>
      </c>
      <c r="C16" s="79">
        <f>'CFS template'!F17</f>
        <v>480</v>
      </c>
      <c r="D16" s="80">
        <f>C16/C6</f>
        <v>1.2E-2</v>
      </c>
      <c r="E16" s="80">
        <v>1.2E-2</v>
      </c>
      <c r="F16" s="80">
        <v>5.4999999999999997E-3</v>
      </c>
      <c r="H16" s="102"/>
    </row>
    <row r="17" spans="1:8" x14ac:dyDescent="0.25">
      <c r="A17" s="54" t="s">
        <v>121</v>
      </c>
      <c r="B17" s="7" t="s">
        <v>41</v>
      </c>
      <c r="C17" s="79">
        <f>'CFS template'!F18</f>
        <v>170</v>
      </c>
      <c r="D17" s="80">
        <f>C17/C6</f>
        <v>4.2500000000000003E-3</v>
      </c>
      <c r="E17" s="80">
        <v>4.2500000000000003E-3</v>
      </c>
      <c r="F17" s="80">
        <v>3.7999999999999999E-2</v>
      </c>
      <c r="H17" s="102"/>
    </row>
    <row r="18" spans="1:8" x14ac:dyDescent="0.25">
      <c r="A18" s="54" t="s">
        <v>123</v>
      </c>
      <c r="B18" t="s">
        <v>45</v>
      </c>
      <c r="C18" s="79">
        <f>'CFS template'!F19</f>
        <v>68</v>
      </c>
      <c r="D18" s="80">
        <f>C18/C6</f>
        <v>1.6999999999999999E-3</v>
      </c>
      <c r="E18" s="80">
        <v>1.6999999999999999E-3</v>
      </c>
      <c r="F18" s="80">
        <v>1.52E-2</v>
      </c>
      <c r="H18" s="102"/>
    </row>
    <row r="19" spans="1:8" x14ac:dyDescent="0.25">
      <c r="A19" s="54" t="s">
        <v>121</v>
      </c>
      <c r="B19" s="7" t="s">
        <v>48</v>
      </c>
      <c r="C19" s="79">
        <f>'CFS template'!F20</f>
        <v>102</v>
      </c>
      <c r="D19" s="80">
        <f>C19/C6</f>
        <v>2.5500000000000002E-3</v>
      </c>
      <c r="E19" s="80">
        <v>2.5500000000000002E-3</v>
      </c>
      <c r="F19" s="80">
        <v>3.7999999999999999E-2</v>
      </c>
      <c r="H19" s="102"/>
    </row>
    <row r="20" spans="1:8" x14ac:dyDescent="0.25">
      <c r="A20" s="54" t="s">
        <v>123</v>
      </c>
      <c r="B20" t="s">
        <v>44</v>
      </c>
      <c r="C20" s="79">
        <f>'CFS template'!F21</f>
        <v>287</v>
      </c>
      <c r="D20" s="80">
        <f>C20/C6</f>
        <v>7.175E-3</v>
      </c>
      <c r="E20" s="80">
        <v>7.175E-3</v>
      </c>
      <c r="F20" s="53"/>
      <c r="H20" s="102"/>
    </row>
    <row r="21" spans="1:8" x14ac:dyDescent="0.25">
      <c r="A21" s="54" t="s">
        <v>121</v>
      </c>
      <c r="B21" s="7" t="s">
        <v>52</v>
      </c>
      <c r="C21" s="79">
        <f>'CFS template'!F22</f>
        <v>-185</v>
      </c>
      <c r="D21" s="80">
        <f>C21/C6</f>
        <v>-4.6249999999999998E-3</v>
      </c>
      <c r="E21" s="80">
        <v>-4.6249999999999998E-3</v>
      </c>
      <c r="F21" s="53"/>
      <c r="H21" s="102"/>
    </row>
  </sheetData>
  <customSheetViews>
    <customSheetView guid="{078A71FC-7296-45EA-917B-C712F42DA7F4}">
      <selection activeCell="D19" sqref="D19"/>
      <pageMargins left="0" right="0" top="0" bottom="0" header="0" footer="0"/>
    </customSheetView>
    <customSheetView guid="{1ED1EB8F-C346-42C9-81C4-0794DCA17BB6}">
      <selection activeCell="D19" sqref="D19"/>
      <pageMargins left="0" right="0" top="0" bottom="0" header="0" footer="0"/>
    </customSheetView>
  </customSheetViews>
  <mergeCells count="1">
    <mergeCell ref="H2:H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BEF7AC82997D242BB514D2CFE97E78F" ma:contentTypeVersion="11" ma:contentTypeDescription="Create a new document." ma:contentTypeScope="" ma:versionID="73ad5ab2a5384e02fa84a404e5e3788c">
  <xsd:schema xmlns:xsd="http://www.w3.org/2001/XMLSchema" xmlns:xs="http://www.w3.org/2001/XMLSchema" xmlns:p="http://schemas.microsoft.com/office/2006/metadata/properties" xmlns:ns3="5662f12b-3453-4479-8b12-66d6bdcc6b72" xmlns:ns4="b248de5a-1419-4918-96b9-b3242b854abc" targetNamespace="http://schemas.microsoft.com/office/2006/metadata/properties" ma:root="true" ma:fieldsID="ac9b7938d55e15e1b427d24caa556273" ns3:_="" ns4:_="">
    <xsd:import namespace="5662f12b-3453-4479-8b12-66d6bdcc6b72"/>
    <xsd:import namespace="b248de5a-1419-4918-96b9-b3242b854ab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62f12b-3453-4479-8b12-66d6bdcc6b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48de5a-1419-4918-96b9-b3242b854a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04ACB-8E21-47A1-BF59-B413845944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62f12b-3453-4479-8b12-66d6bdcc6b72"/>
    <ds:schemaRef ds:uri="b248de5a-1419-4918-96b9-b3242b854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5340B21-E8C6-4C7C-883B-5C56A579F595}">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purl.org/dc/terms/"/>
    <ds:schemaRef ds:uri="b248de5a-1419-4918-96b9-b3242b854abc"/>
    <ds:schemaRef ds:uri="http://www.w3.org/XML/1998/namespace"/>
    <ds:schemaRef ds:uri="http://purl.org/dc/dcmitype/"/>
    <ds:schemaRef ds:uri="http://schemas.microsoft.com/office/infopath/2007/PartnerControls"/>
    <ds:schemaRef ds:uri="5662f12b-3453-4479-8b12-66d6bdcc6b72"/>
  </ds:schemaRefs>
</ds:datastoreItem>
</file>

<file path=customXml/itemProps3.xml><?xml version="1.0" encoding="utf-8"?>
<ds:datastoreItem xmlns:ds="http://schemas.openxmlformats.org/officeDocument/2006/customXml" ds:itemID="{88256AB0-2704-4EC9-B2AB-2363B9D5C3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CFS template</vt:lpstr>
      <vt:lpstr>Exogenous Variables</vt:lpstr>
      <vt:lpstr>SPELL Ratios</vt:lpstr>
      <vt:lpstr>Common Size Balance Sheets</vt:lpstr>
      <vt:lpstr>Common Size Income Statement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Henry Akaeze</dc:creator>
  <cp:keywords/>
  <dc:description/>
  <cp:lastModifiedBy>Julie Taylor</cp:lastModifiedBy>
  <cp:revision/>
  <dcterms:created xsi:type="dcterms:W3CDTF">2013-02-11T18:10:55Z</dcterms:created>
  <dcterms:modified xsi:type="dcterms:W3CDTF">2021-01-03T23:33:37Z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0x010100DBEF7AC82997D242BB514D2CFE97E78F</vt:lpwstr>
  </property>
</Properties>
</file>